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ENJA 2019\RENJA DISKOMINFO\"/>
    </mc:Choice>
  </mc:AlternateContent>
  <bookViews>
    <workbookView xWindow="0" yWindow="0" windowWidth="15360" windowHeight="7668" activeTab="1"/>
  </bookViews>
  <sheets>
    <sheet name="T-C 33" sheetId="1" r:id="rId1"/>
    <sheet name="Sheet1" sheetId="7" r:id="rId2"/>
    <sheet name="T.c.32" sheetId="2" r:id="rId3"/>
    <sheet name="T- C.29" sheetId="3" r:id="rId4"/>
    <sheet name="T-30" sheetId="5" r:id="rId5"/>
    <sheet name="T-C.31" sheetId="6" r:id="rId6"/>
  </sheets>
  <definedNames>
    <definedName name="_xlnm.Print_Area" localSheetId="2">T.c.32!$A$1:$F$9</definedName>
    <definedName name="_xlnm.Print_Area" localSheetId="0">'T-C 33'!$A$1:$L$102</definedName>
    <definedName name="_xlnm.Print_Titles" localSheetId="0">'T-C 33'!$4:$7</definedName>
  </definedNames>
  <calcPr calcId="152511"/>
</workbook>
</file>

<file path=xl/calcChain.xml><?xml version="1.0" encoding="utf-8"?>
<calcChain xmlns="http://schemas.openxmlformats.org/spreadsheetml/2006/main">
  <c r="E84" i="2" l="1"/>
  <c r="E125" i="2"/>
  <c r="E124" i="2" s="1"/>
  <c r="E114" i="2"/>
  <c r="E113" i="2" s="1"/>
  <c r="E108" i="2"/>
  <c r="E104" i="2"/>
  <c r="E93" i="2"/>
  <c r="E85" i="2"/>
  <c r="E82" i="2"/>
  <c r="E78" i="2" s="1"/>
  <c r="E73" i="2"/>
  <c r="E70" i="2"/>
  <c r="E69" i="2"/>
  <c r="E68" i="2" s="1"/>
  <c r="E56" i="2" s="1"/>
  <c r="E55" i="2" s="1"/>
  <c r="E65" i="2"/>
  <c r="E57" i="2"/>
  <c r="E46" i="2"/>
  <c r="E43" i="2"/>
  <c r="E29" i="2"/>
  <c r="E12" i="2" l="1"/>
  <c r="E132" i="2"/>
  <c r="L77" i="1" l="1"/>
  <c r="H101" i="1"/>
  <c r="L101" i="1" s="1"/>
  <c r="H99" i="1"/>
  <c r="L99" i="1" s="1"/>
  <c r="H100" i="1"/>
  <c r="H98" i="1"/>
  <c r="L98" i="1" s="1"/>
  <c r="H94" i="1"/>
  <c r="L94" i="1" s="1"/>
  <c r="H92" i="1"/>
  <c r="L92" i="1" s="1"/>
  <c r="H91" i="1"/>
  <c r="L91" i="1" s="1"/>
  <c r="H89" i="1"/>
  <c r="L89" i="1" s="1"/>
  <c r="H88" i="1"/>
  <c r="L88" i="1" s="1"/>
  <c r="H83" i="1"/>
  <c r="L83" i="1" s="1"/>
  <c r="H82" i="1"/>
  <c r="L82" i="1" s="1"/>
  <c r="H68" i="1"/>
  <c r="H67" i="1"/>
  <c r="L67" i="1" s="1"/>
  <c r="H62" i="1"/>
  <c r="H59" i="1"/>
  <c r="L59" i="1" s="1"/>
  <c r="H58" i="1"/>
  <c r="H57" i="1"/>
  <c r="L57" i="1" s="1"/>
  <c r="H55" i="1"/>
  <c r="L55" i="1" s="1"/>
  <c r="H54" i="1"/>
  <c r="L54" i="1" s="1"/>
  <c r="H53" i="1"/>
  <c r="L53" i="1" s="1"/>
  <c r="L51" i="1"/>
  <c r="H47" i="1"/>
  <c r="L47" i="1" s="1"/>
  <c r="H50" i="1"/>
  <c r="L50" i="1" s="1"/>
  <c r="H38" i="1"/>
  <c r="H28" i="1"/>
  <c r="L28" i="1" s="1"/>
  <c r="H22" i="1"/>
  <c r="L22" i="1" s="1"/>
  <c r="L62" i="1"/>
  <c r="L61" i="1" s="1"/>
  <c r="N62" i="1"/>
  <c r="H81" i="1"/>
  <c r="L81" i="1" s="1"/>
  <c r="H80" i="1"/>
  <c r="L80" i="1" s="1"/>
  <c r="H79" i="1"/>
  <c r="L79" i="1" s="1"/>
  <c r="L60" i="1"/>
  <c r="H56" i="1"/>
  <c r="L56" i="1" s="1"/>
  <c r="L58" i="1"/>
  <c r="L35" i="1"/>
  <c r="L68" i="1"/>
  <c r="L100" i="1"/>
  <c r="L25" i="1"/>
  <c r="L18" i="1"/>
  <c r="L45" i="1"/>
  <c r="L46" i="1"/>
  <c r="L38" i="1"/>
  <c r="O8" i="1"/>
  <c r="L13" i="1"/>
  <c r="L14" i="1"/>
  <c r="L16" i="1"/>
  <c r="L17" i="1"/>
  <c r="L74" i="1"/>
  <c r="L49" i="1"/>
  <c r="L48" i="1"/>
  <c r="L42" i="1"/>
  <c r="L40" i="1"/>
  <c r="L37" i="1"/>
  <c r="L33" i="1"/>
  <c r="L32" i="1"/>
  <c r="L31" i="1"/>
  <c r="L30" i="1"/>
  <c r="L29" i="1"/>
  <c r="L27" i="1"/>
  <c r="L26" i="1"/>
  <c r="L24" i="1"/>
  <c r="L34" i="1" l="1"/>
  <c r="L36" i="1"/>
  <c r="L93" i="1"/>
  <c r="L8" i="1"/>
  <c r="L87" i="1"/>
  <c r="L90" i="1"/>
  <c r="L96" i="1"/>
  <c r="L66" i="1"/>
  <c r="L52" i="1"/>
  <c r="L44" i="1"/>
  <c r="H23" i="1" l="1"/>
  <c r="H36" i="1"/>
  <c r="H41" i="1"/>
  <c r="L41" i="1" s="1"/>
  <c r="L39" i="1" s="1"/>
  <c r="H96" i="1"/>
  <c r="H93" i="1"/>
  <c r="H90" i="1"/>
  <c r="H87" i="1"/>
  <c r="H66" i="1"/>
  <c r="H61" i="1"/>
  <c r="H52" i="1"/>
  <c r="H44" i="1"/>
  <c r="H34" i="1"/>
  <c r="H8" i="1"/>
  <c r="H39" i="1" l="1"/>
  <c r="H21" i="1"/>
  <c r="L23" i="1"/>
  <c r="L21" i="1" s="1"/>
  <c r="H71" i="1"/>
  <c r="H76" i="1"/>
  <c r="L76" i="1" s="1"/>
  <c r="H72" i="1"/>
  <c r="L72" i="1" s="1"/>
  <c r="H75" i="1"/>
  <c r="L75" i="1" s="1"/>
  <c r="H84" i="1"/>
  <c r="H73" i="1"/>
  <c r="L73" i="1" s="1"/>
  <c r="L84" i="1" l="1"/>
  <c r="L78" i="1" s="1"/>
  <c r="H78" i="1"/>
  <c r="L71" i="1"/>
  <c r="L70" i="1" s="1"/>
  <c r="H70" i="1"/>
  <c r="H102" i="1" l="1"/>
  <c r="H105" i="1" s="1"/>
  <c r="L102" i="1"/>
  <c r="L105" i="1" s="1"/>
</calcChain>
</file>

<file path=xl/sharedStrings.xml><?xml version="1.0" encoding="utf-8"?>
<sst xmlns="http://schemas.openxmlformats.org/spreadsheetml/2006/main" count="1504" uniqueCount="616">
  <si>
    <t>KODE</t>
  </si>
  <si>
    <t>01</t>
  </si>
  <si>
    <t>02</t>
  </si>
  <si>
    <t>05</t>
  </si>
  <si>
    <t>08</t>
  </si>
  <si>
    <t>10</t>
  </si>
  <si>
    <t>11</t>
  </si>
  <si>
    <t>12</t>
  </si>
  <si>
    <t>14</t>
  </si>
  <si>
    <t>16</t>
  </si>
  <si>
    <t>17</t>
  </si>
  <si>
    <t>19</t>
  </si>
  <si>
    <t>07</t>
  </si>
  <si>
    <t>22</t>
  </si>
  <si>
    <t>23</t>
  </si>
  <si>
    <t>25</t>
  </si>
  <si>
    <t>42</t>
  </si>
  <si>
    <t>03</t>
  </si>
  <si>
    <t>06</t>
  </si>
  <si>
    <t>Program/Kegiatan</t>
  </si>
  <si>
    <t>PROGRAM PELAYANAN ADMINISTRASI PERKANTORAN</t>
  </si>
  <si>
    <t>Penyediaan jasa surat menyurat</t>
  </si>
  <si>
    <t>Penyediaan jasa komunikasi, sumber daya air dan listrik</t>
  </si>
  <si>
    <t>Penyediaan Jasa Jaminan barang milik Daerah</t>
  </si>
  <si>
    <t>Penyediaan jasa kebersihan, pengamanan dan sopir kantor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</si>
  <si>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</si>
  <si>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</si>
  <si>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</si>
  <si>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</si>
  <si>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</si>
  <si>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kordinasi dan konsultasi dalam dan luar daerah</t>
  </si>
  <si>
    <t>Penyediaan Jasa Pembinaan Mental dan Fisik Aparatur</t>
  </si>
  <si>
    <t>PROGRAM PENINGKATAN SARANA DAN PRASARANA APARATUR</t>
  </si>
  <si>
    <t xml:space="preserve">Pengadaan Kendaraan Dinas Operasional </t>
  </si>
  <si>
    <t>Pengadaan Peralatan /Perlengakapan kantor</t>
  </si>
  <si>
    <t>Pengadaan peralatan dan perlengkapan kantor</t>
  </si>
  <si>
    <t>Pengadaan alat-alat studio</t>
  </si>
  <si>
    <t>Pemeliharaan Rutin/Berkala Kendaraan Dinas/Operasional</t>
  </si>
  <si>
    <t>Pemelihaaran rutin/berkala Peralatan kantor</t>
  </si>
  <si>
    <t>Pemelihaaran rutin/berkala gedung kantor</t>
  </si>
  <si>
    <t>Pemeliharaan Rutin/Berkala instalasi listrik, telepon dan air</t>
  </si>
  <si>
    <t>Pemeliharaan Rutin/berkala komputer dan Jaringan</t>
  </si>
  <si>
    <t>PROGRAM PENINGKATAN DISIPLIN APARATUR</t>
  </si>
  <si>
    <t>Pengadaan pakaian dinas beserta perlengkapannya</t>
  </si>
  <si>
    <t>PROGRAM PENINGKATAN PENGEMBANGAN SISTEM PELAPORAN CAPAIAN KINERJA DAN KEUANGAN</t>
  </si>
  <si>
    <t>Penyusunan laporan capaian kinerja dan ikhtisar realisasi kinerja OPD</t>
  </si>
  <si>
    <t>Penatausahaan keuangan OPD</t>
  </si>
  <si>
    <t>PENYUSUNAN PERENCANAAN, PENGELOLAAN PENGAWASAN DAN PENGENDALIAN KEGIATAN DAN ASET</t>
  </si>
  <si>
    <t>Monitoring dan evaluasi program dan kegiatanOPD</t>
  </si>
  <si>
    <t>Pengelolaan, pengawasan dan pengendalian aset OPD</t>
  </si>
  <si>
    <t>Implementasi e-Government Provinsi Sumatera Barat</t>
  </si>
  <si>
    <t>INDIKATOR KINERJA PROGRAM (OUTCOMES)/KEGIATAN (OUPUT)</t>
  </si>
  <si>
    <t xml:space="preserve">Terlayaninya administrasi surat menyurat </t>
  </si>
  <si>
    <t>Terlaksananya pelayanan informasi air, penerangan dan listrik</t>
  </si>
  <si>
    <t>Terlayani kebersihan kantor</t>
  </si>
  <si>
    <t>Terlayaninya administrasi surat menyurat</t>
  </si>
  <si>
    <t>Tersedianya komponen instansi listrik/penerangan</t>
  </si>
  <si>
    <t>Terlaksananya Rapat koordinasi dan konsultasi keluar dan dalam daerah</t>
  </si>
  <si>
    <t>Tersedianya jasa pembinaan mental dan fisik</t>
  </si>
  <si>
    <t>Terlaksanaya penyediaan makanan dan minuman rapat</t>
  </si>
  <si>
    <t>Tersedianya sarana dan prasarana memadai untuk mendukung operasional</t>
  </si>
  <si>
    <t>Tersedianya laptop dan printer</t>
  </si>
  <si>
    <t>Tersedianya alat Sound system</t>
  </si>
  <si>
    <t>Tersedianya sarana pemeliharaan kendaraan dinas</t>
  </si>
  <si>
    <t>Tersedianya sekat untuk ruang ibu menyusui</t>
  </si>
  <si>
    <t>terlaksananya pemeliharaan  gedung kantor</t>
  </si>
  <si>
    <t>terlaksananya pemeliharaan  instalaasi listrik, telp dan air</t>
  </si>
  <si>
    <t>terlaksananya pemeliharaan  komputer dan jaringan</t>
  </si>
  <si>
    <t>Tersedianya Renstra, Renja, DPA, DPPA Pergeseran dan DPPA Perubahan</t>
  </si>
  <si>
    <t>Terlaksananya monitoring dan evaluasi program dan kegiatan Diskominfo</t>
  </si>
  <si>
    <t>Tersedianya dana untuk pengelolaan, pengawasan dan pengendalian aset</t>
  </si>
  <si>
    <t>Lokasi</t>
  </si>
  <si>
    <t>Target Capaian Kinerja</t>
  </si>
  <si>
    <t>Kebutuhan Dana /Pagu Indikatif (Rp)</t>
  </si>
  <si>
    <t>Sumber Dana</t>
  </si>
  <si>
    <t>Padang</t>
  </si>
  <si>
    <t>APBD</t>
  </si>
  <si>
    <t>Catatan Penting</t>
  </si>
  <si>
    <t>Perumusan kebijakan teknis daerah di bidang penyediaan informasi publik</t>
  </si>
  <si>
    <t>Pemantauan isu publik, pendapat umum dan aduan Masyarakat</t>
  </si>
  <si>
    <t>Pengelolaan Informasi berbasis agenda prioritas pemerintah</t>
  </si>
  <si>
    <t>Fasilitasi dan konsultasi bagi pengelola informasi publik</t>
  </si>
  <si>
    <t>Monitoring dan evaluasi penyediaan informasi publik</t>
  </si>
  <si>
    <t>Literasi informasi media komunikasi</t>
  </si>
  <si>
    <t>Dukungan hari pers nasional</t>
  </si>
  <si>
    <t>Tersedianya kebijakan daerah ttg informasi publik.</t>
  </si>
  <si>
    <t>Terlaksananya pemantauan isu publik dan pendapat umum melalui media online dan survey masyarakat.</t>
  </si>
  <si>
    <t>Terlaksananya pengelolaan informasi berbasis agenda prioritas pemerintah.</t>
  </si>
  <si>
    <t>Terlaksananya fasilitasi dan konsultasi bagi pengelola informasi publik.</t>
  </si>
  <si>
    <t>Tersedianya informasi publik sesuai peraturannya.</t>
  </si>
  <si>
    <t>Terlaksananya literasi informasi media online terhadap pelajar SLTA dan SLTP.</t>
  </si>
  <si>
    <t>Terlaksananya dukungan hari pers nasional</t>
  </si>
  <si>
    <t>4 peraturan gubernur</t>
  </si>
  <si>
    <t>48 Web OPD, 14 layanan on smart, 3 kali survey kepuasan masyarakat.</t>
  </si>
  <si>
    <t>Tersedianya 16 SDM pengelolaan informasi.</t>
  </si>
  <si>
    <t>100 org juru penerang dan liputan.</t>
  </si>
  <si>
    <t>Badan publik provinsi dan Kab/kota.</t>
  </si>
  <si>
    <t>10 kab/kota, 1500 org.</t>
  </si>
  <si>
    <t>4 baliho, 48 meter spanduk, 2 kali dialog televisi, 4 kali dialog radio, 4 pariwara, 1.000 souvenir / maskot,.</t>
  </si>
  <si>
    <t>PENYELENGGARAAN KOMUNIKASI PUBLIK PEMERINTAH DAERAH</t>
  </si>
  <si>
    <t>Perumusan kebijakan teknis daerah di bidang penyelenggaraan komunikasi publik</t>
  </si>
  <si>
    <t>Pengelolaan dan pemanfaatan saluran komunikasi publik</t>
  </si>
  <si>
    <t>Pelayanan permintaan informasi publik</t>
  </si>
  <si>
    <t>Pelaksanaan kemitraan lembaga media dan komunitas</t>
  </si>
  <si>
    <t>Fasilitasi dan konsultasi sumber daya komunikasi publik</t>
  </si>
  <si>
    <t>Monitoring dan evaluasi penyelenggaraan komunikasi publik</t>
  </si>
  <si>
    <t>Diseminasi Informasi</t>
  </si>
  <si>
    <t>Pekan informasi provinsi</t>
  </si>
  <si>
    <t>Tersedianya kebijakan daerah ttg komunikasi publik.</t>
  </si>
  <si>
    <t>Terlaksananya pengelolaan dan pemanfaatan saluran komunikasi publik.</t>
  </si>
  <si>
    <t>Tersedianya DIP ( Daftar Informasi Publik ) dan pelayanan informasi publik melalui PPID (Pejabat Pengelola Informasi dan Dokumentasi)</t>
  </si>
  <si>
    <t>Terlaksananya kemitraan lembaga media komunitas ( media tradisional, jurnalis, perfilman dan KIM ).</t>
  </si>
  <si>
    <t>Terlaksananya fasilitasi dan konsultasi bagi pengelola komunikasi publik.</t>
  </si>
  <si>
    <t>Terselenggaranya komunikasi publik melalui saluran komunikasi radio,TV, media cetak dan media online.</t>
  </si>
  <si>
    <t>Terlaksananya pekan informasi provinsi</t>
  </si>
  <si>
    <t>4 peraturan gubernur ttg komunikasi publik melalui media cetak, elektronik, online dan luar ruang.</t>
  </si>
  <si>
    <t>24 dialog khusus / interaktif TV dan radio, 24 liputan khusus Televisi, 24 pariwara media cetak, 48 liputan berita, 48 website OPD.</t>
  </si>
  <si>
    <t>46 OPD lingkup prov. Sumbar.</t>
  </si>
  <si>
    <t>Pemilihan media tradisional 19 Kab/Kota 1 kali, produksi film 1 kali, sertifikasi jurnalis 40 org 1 kali, pembinaan KIM 4 kali.</t>
  </si>
  <si>
    <t>200 org sumber daya komunikasi radio, TV dan media cetak.</t>
  </si>
  <si>
    <t>Saluran komunikasi di 19 Kab/Kota</t>
  </si>
  <si>
    <t>Tatap muka 1.000 org di 8 kab/kota, 46 banner /spanduk /baliho, brosur 10.000 lbr, 5 buku @1.000 buah.</t>
  </si>
  <si>
    <t>12 kab/kota</t>
  </si>
  <si>
    <t>PENJAMINAN KEDAULATAN INFORMASI PEMERINTAH DI PEMERINTAH DAERAH</t>
  </si>
  <si>
    <t>Layanan nama domain dan sub domain bagi lembaga, pelayanan publik dan kegiatan di lingkungan Pemerintah Daerah</t>
  </si>
  <si>
    <t>Layanan website lembaga, pelayanan publik dan kegiatan Pemerintah Daerah</t>
  </si>
  <si>
    <t>Tersedianya nama domain dan sub domain.</t>
  </si>
  <si>
    <t>Jumlah kunjungan ke website dan jumlah data informasi.</t>
  </si>
  <si>
    <t>46 sub domain.</t>
  </si>
  <si>
    <t>3240 Data/Infromasi, 56 org operator website.</t>
  </si>
  <si>
    <t>PENINGKATAN EFEKTIFITAS DAN EFISIENSI PENYELENGGARAAN PEMERINTAHAN DAERAH MELALUI PEMANFAATAN TIK</t>
  </si>
  <si>
    <t>Layanan infrastruktur dasar Data Center, Disaster Recovery Center dan TIK</t>
  </si>
  <si>
    <t>Layanan Keamanan Informasi eGovernment</t>
  </si>
  <si>
    <t>Layanan Sistem Komunikasi Intra Pemerintah daerah</t>
  </si>
  <si>
    <t>Layanan akses internet dan intranet Pemerintah daerah</t>
  </si>
  <si>
    <t>Layanan pengembangan dan pengelolaan aplikasi generik, spesifik, dan suplemen yang terintgerasi</t>
  </si>
  <si>
    <t>Terpenuhinya kebutuhan keamanan informasi pada data center.</t>
  </si>
  <si>
    <t>Terpenuhinya kebutuhan pemeliharaan, koordinasi dan monitoring infrastruktur/jaringan TIK</t>
  </si>
  <si>
    <t>Terselenggaranya akses internet di Pemprov. Sumbar</t>
  </si>
  <si>
    <t>Terlaksananya pengembangan dan pengelolaan aplikasi generik, spesifik dan suplemen lingkup pemrpov. Sumbar yang terintegrasi</t>
  </si>
  <si>
    <t>Meningkatnya pelayanan informasi pemerintah daerah melalui pemanfaatan TIK</t>
  </si>
  <si>
    <t>1 paket data center, 1 DRC, 30 OPD Prov. Sumbar.</t>
  </si>
  <si>
    <t>Pembelian Firewall server, CCTV, Pemadam api, pendingin server.</t>
  </si>
  <si>
    <t>Pemeliharaan data center, server, pemeliharaan tower, pemeliharaan komputer client, pemeliharaan jaringan LAN di 30 OPD</t>
  </si>
  <si>
    <t>Terpenuhinya bandwith internet pada 46 OPD di Prov. Sumbar</t>
  </si>
  <si>
    <t>1 aplikasi generic, 10 aplikasi spesifik dan 3 suplemen.</t>
  </si>
  <si>
    <t>30 OPD Prov. Sumbar</t>
  </si>
  <si>
    <t>PENINGKATAN KUALITAS LAYANAN PUBLIK PEMERINTAH PROVINSI MELALUI PEMANFAATAN TIK</t>
  </si>
  <si>
    <t>Penyelenggaraan ekosistem TIK dan kerjasama Smart Province</t>
  </si>
  <si>
    <t>Nilai indeks pemanfaatan TIK</t>
  </si>
  <si>
    <t>Penyelenggaraan Government Chief Information Officer (GCIO)</t>
  </si>
  <si>
    <t>Pengembangan sumberdaya TIK dan SDM Pemerintah daerah dan masyarakat</t>
  </si>
  <si>
    <t>Terselenggaranya BIMTEK jaringan TIK.</t>
  </si>
  <si>
    <t>Perumusan regulasi, kebijakan dan monev penyelenggaraan eGovernment</t>
  </si>
  <si>
    <t>Tersedianya regulasi pemanfaatan TIK.</t>
  </si>
  <si>
    <t>Promosi dan sosialisasi layanan publik berbasis elektronik</t>
  </si>
  <si>
    <t>Terlaksananya promosi dan sosialisasi layanan publik berbasis elektronik.</t>
  </si>
  <si>
    <t>OPD dan 19 Kab/kota</t>
  </si>
  <si>
    <t>Seluruh OPD Prov. Sumbar</t>
  </si>
  <si>
    <t>2 kali BIMTEK untuk 46 OPD di Prov. Sumbar</t>
  </si>
  <si>
    <t>3 ranperda dan 3 pergub.</t>
  </si>
  <si>
    <t>2 kali sosialisasi di 19 kab/kota.</t>
  </si>
  <si>
    <t>PELAYANAN PENGELOLAAN DAN PERLINDUNGAN INFORMASI MILIK PEMERINTAH DAERAH</t>
  </si>
  <si>
    <t>Koordinasi penyelenggaraan persandian untuk pengamanan informasi pemerintah daerah provinsi</t>
  </si>
  <si>
    <t>Konsultasi penyelenggaraan persandian untuk pengamanan informasi pemerintah daerah provinsi</t>
  </si>
  <si>
    <t>Meningkatnya koordinasi pembinaan pengawsan dan pengendalian kegiatan persandian pemerintah pusat di provinsi dan pemkab/pemkot.</t>
  </si>
  <si>
    <t>Terlaksananya konsultasi penyelenggaraan persandian dengan Pemerintah Pusat.</t>
  </si>
  <si>
    <t>Rakor persandian dengan 19 kab/kota dan instansi pusat di provinsi.</t>
  </si>
  <si>
    <t>12 kali konsultasi.</t>
  </si>
  <si>
    <t>PELAYANAN PENYELENGGARAAN OPERASIONAL PERSANDIAN UNTUK PENGAMANAN INFORMASI MILIK PEMERINTAH DAERAH</t>
  </si>
  <si>
    <t>Pengelolaan sarana dan prasarana opersional dukungan persandian untuk pengamanan informasi</t>
  </si>
  <si>
    <t>Fasilitasi Peningkatan kapasitas Sumber Daya Manusia dalam rangka penyelenggaraan persandian untuk pengamanan informasi milik Pemerintah Daerah provinsi</t>
  </si>
  <si>
    <t>Terlaksananya pemanfaatan perlindungan persandian.</t>
  </si>
  <si>
    <t>Terlaksananya peningkatan SDM sandiman di bidang kemanan informasi.</t>
  </si>
  <si>
    <t>Peralatan persandian di Prov. Sumbar</t>
  </si>
  <si>
    <t>4 orang sandiman.</t>
  </si>
  <si>
    <t>Evaluasi  pola hubungan komunikasi sandi  pemerintah daerah provinsi</t>
  </si>
  <si>
    <t>Terlaksananya monitoring dan evaluasi penyelenggaraan persandian di Kab/Kota se-Sumbar</t>
  </si>
  <si>
    <t>19 Kab/kota dan seluruh OPD Prov. Sumbar</t>
  </si>
  <si>
    <t>Penyelenggaran survey</t>
  </si>
  <si>
    <t>Penyelenggaraan kompilasi produk administrasI</t>
  </si>
  <si>
    <t>Terlaksananya survey pendataan statistik sektoral.</t>
  </si>
  <si>
    <t>Tersedianya buku data statistik sektoral</t>
  </si>
  <si>
    <t>seluruh OPD Prov. Sumbar</t>
  </si>
  <si>
    <t>60 buku statistik sektoral</t>
  </si>
  <si>
    <t>J   U   M   L   A   H   ……….</t>
  </si>
  <si>
    <t>RENCANA PROGRAM DAN KEGIATAN OPD TAHUN 2018</t>
  </si>
  <si>
    <t>DAN PERKIRAAN MAJU 2019</t>
  </si>
  <si>
    <t>: DINAS KOMUNIKASI DAN INFORMATIKA PROVINSI SUMATERA BARAT</t>
  </si>
  <si>
    <t>PENGELOLAAN PENYELESAIAN SENGKETEA INFORMASI PUBLIK DI PEMERINTAH DAERAH</t>
  </si>
  <si>
    <t>Penyampaian hasil putusan mediasi dan ajudikasi non litigasi</t>
  </si>
  <si>
    <t>Terlaksananya penyelesaian sengketa informasi publik</t>
  </si>
  <si>
    <t>Operasional Komisi Informasi (KI)</t>
  </si>
  <si>
    <t>Terselenggaranya operasional komisi informasi (KI)</t>
  </si>
  <si>
    <t>Pengadaan dashboard komunikasi</t>
  </si>
  <si>
    <t>Pengadaan Meubeleur</t>
  </si>
  <si>
    <t>Terlaksanaya penyediaan barang cetakan dan penggandaan untuk kegiatan</t>
  </si>
  <si>
    <t>Pengembangan sumbedaya manusia bidang statistik</t>
  </si>
  <si>
    <t>Meningkatnya kompetensi sumber daya manusia bidang statistik</t>
  </si>
  <si>
    <t>Pesantren Digital</t>
  </si>
  <si>
    <t>Penyediaan peralatan Infrastruktur</t>
  </si>
  <si>
    <t>Pealatan dan perangkat pendukung (sistem)  statistik sektoral</t>
  </si>
  <si>
    <t>1 tahun/ 12 bulan</t>
  </si>
  <si>
    <t xml:space="preserve">2 unit kendaraan operasional roda empat dan 2 unit kendaraan operasional roda dua </t>
  </si>
  <si>
    <t>Pengadaan dashbord firewall 4x6 dan 3 monitor</t>
  </si>
  <si>
    <t>Terpenuhinya kebutuhn meubeleur Diskominfo</t>
  </si>
  <si>
    <t>Laptop dan dan printer</t>
  </si>
  <si>
    <t>Terpenuhinya kebutuhan alat-alat studio</t>
  </si>
  <si>
    <t>Tersedianya pakaian dinas beserta kelengkapannya</t>
  </si>
  <si>
    <t>Terpenuhinya kebutuhan pakaian dinas untuk seluruh ASN diskominfo prov. Sumbar</t>
  </si>
  <si>
    <t>Tersedianya laporan capaian kinerja dan ikhtisar realisasi kinerja OPD (LAKIP, LKPJ, LPPD)</t>
  </si>
  <si>
    <t>Tersedianya Layanan Infrastruktur e-Government Provinsi Sumatera Barat</t>
  </si>
  <si>
    <t>5 kab/kota</t>
  </si>
  <si>
    <t>Kab/Kota</t>
  </si>
  <si>
    <t>Terlaksanaanya kegiatanpesantren digital</t>
  </si>
  <si>
    <t>Santri paham media digital</t>
  </si>
  <si>
    <t>Lanjutan Pembangunan Gedung Inforkom</t>
  </si>
  <si>
    <t>Gedung Kantor</t>
  </si>
  <si>
    <t>Tersedianya terali, gorden/Vitrase, silent genset 100kva untuk data centre dan gedung kantor)</t>
  </si>
  <si>
    <t>Integrasi Layanan Publik dan kepemerintahan</t>
  </si>
  <si>
    <t>Tersedianya informasi dan dokumntasi pemerintahan</t>
  </si>
  <si>
    <t>Penyusunan perencanaan dan penganggaran OPD</t>
  </si>
  <si>
    <t>T A B E L     T - V I . C 1 0</t>
  </si>
  <si>
    <t>Tersedianya bahan informasi</t>
  </si>
  <si>
    <t>Terlaksanaya alat tulis kantor</t>
  </si>
  <si>
    <t>Rencana Tahun 2018</t>
  </si>
  <si>
    <t>Prakiraan Maju Rencana Tahun 2019</t>
  </si>
  <si>
    <t>TABEL T.VI.C.9</t>
  </si>
  <si>
    <t>PROVINSI  SUMATERA BARAT</t>
  </si>
  <si>
    <t>USULAN PROGRAM DAN KEGIATAN PARA PEMANGKU KEPENTINGAN TAHUN 2018</t>
  </si>
  <si>
    <t>OPD</t>
  </si>
  <si>
    <t>EVALUASI  HASIL PELAKSANAAN RENJA SKPD FDAN PENCAPAIAN RENSTRA SKPD  S/D TAHUN 2016</t>
  </si>
  <si>
    <t>PROVINSI  SUMATERA  BARAT</t>
  </si>
  <si>
    <t>TARGET CAPAIAN KINERJA SKPD TAHUN 2015</t>
  </si>
  <si>
    <t>REALISASI TARGET KINERJA HASIL PROGRAM DAN KEGIATAN S/D TAHUN 2015</t>
  </si>
  <si>
    <t>TARGET DAN REALISASI KINERJA PROGRAM KEGIATAN SKPD TAHUN 2016</t>
  </si>
  <si>
    <t>TARGET PROGRAM/KEGIATAN RENJA SKPD 2018</t>
  </si>
  <si>
    <t>PERKIRAAN REALISASI CAPAIAN PROGRAM/KEGIATAN TAHUN BERJALAN TAHUN 2018</t>
  </si>
  <si>
    <t>TARGET</t>
  </si>
  <si>
    <t>REALISASI</t>
  </si>
  <si>
    <t>TINGKAT REALISASI</t>
  </si>
  <si>
    <t>REALISASI CAPAIAN</t>
  </si>
  <si>
    <t>TARGET CAPAIAN</t>
  </si>
  <si>
    <t>Penyediaan Jasa Surat Menyurat</t>
  </si>
  <si>
    <t>-</t>
  </si>
  <si>
    <t>bulan</t>
  </si>
  <si>
    <t>12 bulan</t>
  </si>
  <si>
    <t>Penyediaan Jasa Komunikasi, Sumber Daya Air dan Listrik</t>
  </si>
  <si>
    <t>Penyediaan Jasa jaminan Barang Milik Daerah</t>
  </si>
  <si>
    <t>4 unit</t>
  </si>
  <si>
    <t>Penyediaan Jasa Kebersihan , Pengaman dan Sopr Kantor</t>
  </si>
  <si>
    <t>Penyediaan Alat Tulis Kantor</t>
  </si>
  <si>
    <t>Penyediaan Barang Cetakan dan Penggandaan</t>
  </si>
  <si>
    <t>Terlaksanaya penyediaan barang cetakan da penggandaan untuk kegiatan</t>
  </si>
  <si>
    <t>Penyediaan Komponen instalasi listrik/penerangan bangunan kantor</t>
  </si>
  <si>
    <t>Penyediaan Bahan Bacaan dan Peraturan Undang-undang</t>
  </si>
  <si>
    <t>Tersedianya bahan informasi pada</t>
  </si>
  <si>
    <t>Penyediaan Makan dan Minuman</t>
  </si>
  <si>
    <t>500 Kotak</t>
  </si>
  <si>
    <t>Rapat-Rapat Koordinasi dan Konsultasike dalam dan luar daerah</t>
  </si>
  <si>
    <t>13 bulan</t>
  </si>
  <si>
    <t>Penyediaan jasa pembinaan mental dan fisik aparatur</t>
  </si>
  <si>
    <t>14 bulan</t>
  </si>
  <si>
    <t>unit</t>
  </si>
  <si>
    <t>1 tahun</t>
  </si>
  <si>
    <t>Pengadaan Peralatan /Perlengakapan Gedung</t>
  </si>
  <si>
    <t>Tersedianya terali dan gorden/Vitrase</t>
  </si>
  <si>
    <t>Paket</t>
  </si>
  <si>
    <t>1 Tahun</t>
  </si>
  <si>
    <t>1 Thaun</t>
  </si>
  <si>
    <t>Pengadaan Meubiler</t>
  </si>
  <si>
    <t>Tersedianya pengadaan menja dan kursi kerja</t>
  </si>
  <si>
    <t>20  Unit</t>
  </si>
  <si>
    <t>20 Unit</t>
  </si>
  <si>
    <t>20 Iunit</t>
  </si>
  <si>
    <t>Pengadaan Peralatan dan perlengkapan Kantor</t>
  </si>
  <si>
    <t>tahun</t>
  </si>
  <si>
    <t>6 Unit</t>
  </si>
  <si>
    <t>1 Unit</t>
  </si>
  <si>
    <t>Unit</t>
  </si>
  <si>
    <t>Pemelihaaran rutin/berkala muebeler</t>
  </si>
  <si>
    <t>Pemeliharaan Rutin/Berkala Instalasi  Jaringan</t>
  </si>
  <si>
    <t>Tersedianya pemeliharaan instalasi listrik</t>
  </si>
  <si>
    <t>Pemeliharaan Rutin/Berkala alat studio. Alat Komunikasi dan alat informasi</t>
  </si>
  <si>
    <t>43</t>
  </si>
  <si>
    <t>Pemeliharaan Rutin/Berkala Komputer dan Jaringan Komputerisasi</t>
  </si>
  <si>
    <t>Pengadaan Mesin  Absensi</t>
  </si>
  <si>
    <t>KEG</t>
  </si>
  <si>
    <t>1keg</t>
  </si>
  <si>
    <t>1 Keg</t>
  </si>
  <si>
    <t>1 keg</t>
  </si>
  <si>
    <t xml:space="preserve">Study Implementasi  Akrual </t>
  </si>
  <si>
    <t>04</t>
  </si>
  <si>
    <t>Penyusunan perencanaan dan pengAnggaran ( Rp. ) OPD</t>
  </si>
  <si>
    <t xml:space="preserve">PROGRAM KOMUNIKASI PUBLIK        </t>
  </si>
  <si>
    <t>Monitoring dan Evaluasi KPU-USO</t>
  </si>
  <si>
    <t>Terlaksananya Monitoring dan Hasil Evaluasi KPU-USO</t>
  </si>
  <si>
    <t>Penyelengaraan Desiminasi Informasi</t>
  </si>
  <si>
    <t>Jumlah peserta yang menyelenggarakan Penyebaran Informasi</t>
  </si>
  <si>
    <t>Pemberdayaan Masyarakat Informasi</t>
  </si>
  <si>
    <t>Jumlah peserta Terlaksananya Penyebaran informasi oleh masyarakat</t>
  </si>
  <si>
    <t>Literasi Informasi Media Komunikasi</t>
  </si>
  <si>
    <t>Jumlah peserta yang menyelenggarakan literasi pendidikan online</t>
  </si>
  <si>
    <t>Pemilihan Media Tradisional Terbaik</t>
  </si>
  <si>
    <t>Jumlah Kab/Kota yg menyelenggarakan Penyebaran Informasi melalui media tradisional</t>
  </si>
  <si>
    <t>Daskboard Sistem Komunikasi pemerintah</t>
  </si>
  <si>
    <t>Tersedianya Daskboard untuk Diskominfo</t>
  </si>
  <si>
    <t>Pekan Informasi Provinsi</t>
  </si>
  <si>
    <t>Terlaksananya Pekan Informasi Provinsi</t>
  </si>
  <si>
    <t xml:space="preserve">PROGRAM E-GOVERNMENT         </t>
  </si>
  <si>
    <t>Pengembangan SDM dalam Bidang Komunikasi dan Informasi</t>
  </si>
  <si>
    <t>Jumlah pedoman teknis perangkat-perangkat telematika, Jumlah masalah teknis telematika yang diterima dan Jumlah rekomendasi /penyelesaian atas masalah-masalah teknis telematika yang diterima</t>
  </si>
  <si>
    <t>pemeringkatan situs/Portal Resmi Pemerintah Daerah</t>
  </si>
  <si>
    <t>Persentase Jumlah ASN yang bersertifikat CIO yang menduudki jabatan Struktutal</t>
  </si>
  <si>
    <t>Penyelenggaraa Government Chief Information Officer (CIO)</t>
  </si>
  <si>
    <t>Jumlah Sub Domain di Lingkungan Pemprov Sumbar</t>
  </si>
  <si>
    <t>Pembangunan dan pembinaan pemanfaatan infrastruktur TIK di daerah ekonomi potensial yang minim akses terhadap TIK</t>
  </si>
  <si>
    <t>Jumlah daerah yang telah memiliki infrastruktur dan telah memanfaatkan TIK untuk promosi potensi dan ekses informasi</t>
  </si>
  <si>
    <t>Pengembangan ilmu pengetahuan dan teknologi  Informasi dan komunikasi</t>
  </si>
  <si>
    <t>Terlaksananya Pekan Teknologi Informasi &amp; Komunikasi Tingkat Provinsi</t>
  </si>
  <si>
    <t>Terlaksananya Pesantren Digital Tingkat Provinsi</t>
  </si>
  <si>
    <t>Implementasi  Mobile Community  Acces Point (M-CAP)</t>
  </si>
  <si>
    <t>Terlaksananya Implementasi M-CAP</t>
  </si>
  <si>
    <t>PROGRAM KETERBUKAAN INFORMASI                                         '1.02.10.XX.12</t>
  </si>
  <si>
    <t>Monitoring dan Evaluasi Informasi publik</t>
  </si>
  <si>
    <t>Terlaksananya Monev Informasi Publik</t>
  </si>
  <si>
    <t>Sekretariat KI</t>
  </si>
  <si>
    <t>Terlayani kegiatan Sekretariat KI</t>
  </si>
  <si>
    <t>KPID</t>
  </si>
  <si>
    <t>Terlayani kegiatan Sekretariat KPID</t>
  </si>
  <si>
    <t>Peringatan HARI HAK UNTUK TAHU</t>
  </si>
  <si>
    <t>13</t>
  </si>
  <si>
    <t>Penyebaran Informasi Pembangunan melalui Media Ruang</t>
  </si>
  <si>
    <t>Terlaksananya Informasi melalui Media Ruang, Benner dll</t>
  </si>
  <si>
    <t>Pembuatan Film Dokumenter</t>
  </si>
  <si>
    <t>Teraksanaanya pembuatan film dokumenter</t>
  </si>
  <si>
    <t>Pelayanan informasi publik melalui PPID</t>
  </si>
  <si>
    <t>Jumlah permintaan pelayanan informasi langsung melalui PPID Utama dan Jumlah permintaan pelayanan informasi langsung melalui PPID Pembantu di lingkungan Provinsi Sumatera Barat</t>
  </si>
  <si>
    <t>Pengelolaan website ppid.sumbarprov.go.id</t>
  </si>
  <si>
    <t>JumlahInformasi Publik yang diunduh melalui website PPID dan Jumlah kunjungan ke websiteppid.sumbarprov.go.id (ribu)</t>
  </si>
  <si>
    <t>Koordinasi PPID se-Sumatera Barat</t>
  </si>
  <si>
    <t>Terciptanya jaringan PPID Provinsi Sumatera Barat, Jumlah dokumen kerjasama/ kesepakatan/MoU untuk peningkatan kualitas pelayanan PPID Prov/Kab/Kota, Persentase capaian jumlah Daftar Informasi Publik Provinsi Sumatera Barat pertahun (100% = 3535 DIP)</t>
  </si>
  <si>
    <t>Pengelolaan website dan Media Sosial  Pmeritah Prov Sumbar</t>
  </si>
  <si>
    <t>Jumlah kunjungan ke website sumbarprov.go.id dan Jumlah data informasi penyelenggaraan pemerintahan di website sumbarprov.go.id</t>
  </si>
  <si>
    <t>Pengembangan dan pemberdayaanKelompok Informasi Masyarakat (KIM)</t>
  </si>
  <si>
    <t>Persentase KIM se-Sumatera Barat hingga tingkat Kecamatan dan Jumlah informasi yang didiseminasikan melalui KIM</t>
  </si>
  <si>
    <t>Penyebarluasan Informasi melalui kelompok Media Tradisional</t>
  </si>
  <si>
    <t>Terlaksananya Pemeringkatan Csitus/portal resmi Pemerintah</t>
  </si>
  <si>
    <t>15</t>
  </si>
  <si>
    <t xml:space="preserve">PROGRAM PENGEMBANGAN STATISTIK SEKTORAL                </t>
  </si>
  <si>
    <t>Survey dan Kompilasi data Sektoral Prov Sumbar</t>
  </si>
  <si>
    <t>Terlaksananya Survey dan Kompilasi Produk Administrasi Bidang Sosial dan Ekonomi</t>
  </si>
  <si>
    <t xml:space="preserve">PROGRAM PENGELOLAAN E-GOVERNMENT PEMERINTAH DAERAH  </t>
  </si>
  <si>
    <t>Persentase piranti lunak e-Gov Prov. Sumatera Barat yang telah dimanfaatkan dan Skor Kebijakan e-Government Provinsi Sumatera Barat berdasarkan PeGI</t>
  </si>
  <si>
    <t>Tuntasnya Gedung Inforkom sebagai aset daerah</t>
  </si>
  <si>
    <t>Penyusunan regulasi e-Government Provinsi Sumatera Barat</t>
  </si>
  <si>
    <t>Tersedianya payung hukum e-Gov Provinsi Sumatera Barat dan Skor Kebijakan e-Government Provinsi Sumatera Barat berdasarkan PeGI</t>
  </si>
  <si>
    <t>Pengembangan infrastruktur e-Government Provinsi Sumatera Barat</t>
  </si>
  <si>
    <t>Skor Infrastruktur e-Government Provinsi Sumatera Barat berdasarkan PeGI</t>
  </si>
  <si>
    <t>Dukungan teknis sarana dan prasarana telematika</t>
  </si>
  <si>
    <t>Peningkatan SDM dan Pengamanan Informasi Persandian di Provinsi dan Kab/Kota</t>
  </si>
  <si>
    <t>Terlaksananya Perlindungan dan Pengamann Persandian</t>
  </si>
  <si>
    <t>Pengelolaan dan perlindungan Informasi dengan Pemanfaatan Persandian di Pemda</t>
  </si>
  <si>
    <t>Termanfaatnya Persandian di Pemda</t>
  </si>
  <si>
    <t>09</t>
  </si>
  <si>
    <t>Koordinasi dan Pembinaan Penyelenggaraan Persandian untuk Pengamanan Informasi</t>
  </si>
  <si>
    <t>Terselenggaranya Koordinasi dan Konsultasi Jaringan Persandian Kominfo</t>
  </si>
  <si>
    <t>Pelaksanaan Pengawasan Evaluasi dan Pelaporan atas penyelenggaraan Pengamanan Informasi Persandian di seluruh Perangkat daerah</t>
  </si>
  <si>
    <t>Terlasananaya Monitoring dan Evaluasi Penyelenggaran Persandian</t>
  </si>
  <si>
    <t>PROGRAM PENYEBARLUASAN INFORMASI PENYELENGGARAAN PUBLIK</t>
  </si>
  <si>
    <t>PROGRAM INFORMASI DAN INFORMATIKA (KOMUNIKASI PUBLIK)</t>
  </si>
  <si>
    <t>Terlaksananya Monitoring dan Hasil Evaluasi  Informasi Publik</t>
  </si>
  <si>
    <t>Tersedianya Infrastruktur pendukung stastistik sektoral</t>
  </si>
  <si>
    <t>Peralatan dan perangkat pendukung (sistem)  statistik sektoral</t>
  </si>
  <si>
    <t>Meningkatnya kompetensi 4 orang sumber daya manusia bidang statistik</t>
  </si>
  <si>
    <r>
      <t xml:space="preserve">Tersedianya Renstra, Renja, DPA, DPPA Pergeseran dan DPPA Perubahan dan </t>
    </r>
    <r>
      <rPr>
        <sz val="8"/>
        <color rgb="FFFF0000"/>
        <rFont val="Calibri"/>
        <family val="2"/>
        <scheme val="minor"/>
      </rPr>
      <t>terlaksananya forum OPD</t>
    </r>
  </si>
  <si>
    <r>
      <t xml:space="preserve">Terlaksananya kegitan pertemuan dgn kab/kota utk  monitoring dan evaluasi program dan kegiatan Diskominfo, </t>
    </r>
    <r>
      <rPr>
        <sz val="8"/>
        <color rgb="FFFF0000"/>
        <rFont val="Calibri"/>
        <family val="2"/>
        <scheme val="minor"/>
      </rPr>
      <t>terlaksananya Rakor Kominfo provinsi dan kab/kota</t>
    </r>
  </si>
  <si>
    <t>Tersedianya sekat untuk ruang laktasi</t>
  </si>
  <si>
    <t>Terlaksananya lanjutan pembangunan gedung Dinas Komunikasi dan Informatika, tersedianya toilet utk disabilitas</t>
  </si>
  <si>
    <t>Terlaksananya diseminasi melalui tatap muka 2 kali pertemuan dengan peserta 30% wanita, banner/spanduk/baliho, brosur dan cetak buku. Untuk p</t>
  </si>
  <si>
    <t>Tersedianya ASN bersertifikat CIO dari 3 ASN satu Wanita .</t>
  </si>
  <si>
    <t xml:space="preserve">Jumlah SDM bidang statistik yang mengikuti Pelatihan/Pendidikan bidang statistik 30 % wanita </t>
  </si>
  <si>
    <t>Penyediaan Jasa Informasi, Dokumentasi dan Publikasi</t>
  </si>
  <si>
    <t xml:space="preserve">Jumlah dokumenter dan publikasi </t>
  </si>
  <si>
    <t>Terlaksananya pengadaan peralatan dan perlengkapan kantor</t>
  </si>
  <si>
    <t>Terlaksananya penyediaan dashboard komunikasi</t>
  </si>
  <si>
    <t>Tersedianya sarana oprasional</t>
  </si>
  <si>
    <t>Terlakasananya  pembayaran honor pengelola barang</t>
  </si>
  <si>
    <t>Terlaksananya penatausahaan keuangan dan 12 buah laporan bulanan (LRA,LPE,LO), Lap.keuangan Semester dan 1 buah laporan tahunan keuangan OPD</t>
  </si>
  <si>
    <t>PROGRAM PENINGKATAN AKSES DAN KUALITAS INFORMASI PUBLIK</t>
  </si>
  <si>
    <t>PENYEDIAAN INFORMASI DAN KOMUNIKASI PUBLIK PEMERINTAH DAERAH</t>
  </si>
  <si>
    <t>PROGRAM E-GOVERNMENT</t>
  </si>
  <si>
    <t>KEGIATAN PNEGELOLAAN NAMA DOMAIN YANG TELAH DITETAPKAN OLEH PEMERINTAH PUSAT</t>
  </si>
  <si>
    <t>KEGIATAN PENGELOLAAN E-GOVERNMENT DI LUNGKUP PEMERINTAH DAEAR</t>
  </si>
  <si>
    <t>PROGRAM PERSANDIAN UNTUK PENGAMANAN INFORMASI</t>
  </si>
  <si>
    <t>KEGIATAN PENYELENGGARAAN PERSANDIAN UNTUK PENGAMANAN INFORMASI PEMERINTAH DAERAH</t>
  </si>
  <si>
    <t>PROGRAM PENYUSUNAN PERENCANAAN, PENGELOLAAN PENGAWASAN DAN PENGENDALIAN KEGIATAN DAN ASET</t>
  </si>
  <si>
    <t>KEGIATAN PENETAPAN POLA HUBUNGAN KOMUNIKASI SANDI ANTAR PERANGKAT DAERAH</t>
  </si>
  <si>
    <t xml:space="preserve">PROGRAM PENGEMBANGAN DATA/INFORMASI STATISTIK SEKTORAL </t>
  </si>
  <si>
    <t>KEGIATAN PENYELENGGARAAN STATISTIK SEKTORAL  DI LINGKUP DAERAH PROVINSI</t>
  </si>
  <si>
    <t>PENGUMPULAN , PENGOLHAN, ANALISIS DAN DISEMINASI DATA STATISTIK SEKTORAL LINGKUP PROVINSI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</si>
  <si>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</si>
  <si>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</si>
  <si>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</si>
  <si>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</si>
  <si>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</si>
  <si>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</si>
  <si>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</si>
  <si>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</si>
  <si>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</si>
  <si>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PKS</t>
  </si>
  <si>
    <t>TANAH</t>
  </si>
  <si>
    <t>DED</t>
  </si>
  <si>
    <t>PROV , DED DAN AMDAL</t>
  </si>
  <si>
    <t xml:space="preserve">INSTITUT   SAINS </t>
  </si>
  <si>
    <t>CATATAN</t>
  </si>
  <si>
    <t>TABEL  T- C.29</t>
  </si>
  <si>
    <t>NO</t>
  </si>
  <si>
    <t>INDIKATOR</t>
  </si>
  <si>
    <t>SPM/STANDAR NASIONAL</t>
  </si>
  <si>
    <t>IKK</t>
  </si>
  <si>
    <t xml:space="preserve">TARGET RENSTRA </t>
  </si>
  <si>
    <t>TAHUN  (N-2)</t>
  </si>
  <si>
    <t>TAHUN  (N-1)</t>
  </si>
  <si>
    <t>TAHUN  (N)</t>
  </si>
  <si>
    <t>PROYEKSI</t>
  </si>
  <si>
    <t>TAHUN  (N+1)</t>
  </si>
  <si>
    <t>CATATAN ANALISIS</t>
  </si>
  <si>
    <t>TABEL T-C.30</t>
  </si>
  <si>
    <t>PENCAPAIAN KINERJA PELAYANAN PERANGKAT DAERAH</t>
  </si>
  <si>
    <t>PROVINSI SUMATERA   BARAT</t>
  </si>
  <si>
    <t>RANCANGAN AWAL  RKPD</t>
  </si>
  <si>
    <t>PROGRAM/  KEGIATAN</t>
  </si>
  <si>
    <t>LOKASI</t>
  </si>
  <si>
    <t xml:space="preserve">TARGET CAPAIAN </t>
  </si>
  <si>
    <t>INDIKATOR KINERJA</t>
  </si>
  <si>
    <t>PAGU INDIKATIF  (Rp.000)</t>
  </si>
  <si>
    <t>PAGU INDIKATIF   (Rp.000)</t>
  </si>
  <si>
    <t>CATATAN  PENTING</t>
  </si>
  <si>
    <t>TABEL   T-  C.31</t>
  </si>
  <si>
    <t>REVIEW  TERHADAP RANCANAGAN AWAL RKPD TAHUN</t>
  </si>
  <si>
    <t>PROVINSI  SUMATERA   BARAT</t>
  </si>
  <si>
    <t>NON URUSAN</t>
  </si>
  <si>
    <t>Program  Pelayanan Administrasi Perkantoran</t>
  </si>
  <si>
    <t>PERSENTASE PELAYANAN ADMINISTRASI PERKANTORAN</t>
  </si>
  <si>
    <t>Terkirimnya surat menyurat</t>
  </si>
  <si>
    <t>Penyediaan Jasa komunikasi, sumberdaya listrik, air</t>
  </si>
  <si>
    <t>Kebutuhan Lisrik, Air dan Telekomunikasi OPD yang terpenuhi</t>
  </si>
  <si>
    <t>Penyediaan Jasa Jaminan Barang Milik Daerah</t>
  </si>
  <si>
    <t>Gedung kantor dan kendaraan dinas jabatan/operasional roda empat</t>
  </si>
  <si>
    <t>Penyediaan Jasa Kebersihan</t>
  </si>
  <si>
    <t>Jasa kebersihan kantor yang terpenuhi</t>
  </si>
  <si>
    <t>Penyediaan Jasa Pengaman Kantor</t>
  </si>
  <si>
    <t>Jasa pengamanan kantor yang terpenuhi</t>
  </si>
  <si>
    <t>Penyediaan Jasa Sopir</t>
  </si>
  <si>
    <t>Jasa Sopir kantor yang terpenuhi</t>
  </si>
  <si>
    <t>Terpenuhinya kebutuhan Alat Tulis Kantor</t>
  </si>
  <si>
    <t>Tersediannya Barang cetakan dan penggandaan yang menujang operasional kantor</t>
  </si>
  <si>
    <t>Kebutuhan Komponen Instalasi Listrik/penerangan bangunan kantor  yang tersedia</t>
  </si>
  <si>
    <t>Penyediaan Bahan bacaan dan peraturan perundang-undangan</t>
  </si>
  <si>
    <t>Terpenuhinya kebutuhan koran/buku</t>
  </si>
  <si>
    <t>Penyediaan Makanan dan Minuman</t>
  </si>
  <si>
    <t>Pertemuan/Rapat yang diselenggarakan</t>
  </si>
  <si>
    <t>Rapat-Rapat Koordinasi, Konsultasi dalam dan luar  daerah</t>
  </si>
  <si>
    <t>Rapat koordinasi luar daerah dan dalam daerah yang diikuti</t>
  </si>
  <si>
    <t>Publikasi kegiatan OPD</t>
  </si>
  <si>
    <t>Penyediaan jasa Pembinaan Mental dan Fisik Aparatur</t>
  </si>
  <si>
    <t>Wirid Kantor dan Kegiatan Senam di Kantor</t>
  </si>
  <si>
    <t>Program Peningkatan Sarana dan Prasarana Aparatur</t>
  </si>
  <si>
    <t>PERSENTASE PENYEDIAAN SARANA PRASARANA</t>
  </si>
  <si>
    <t>Pengadaan Kendaraan Dinas/Operasional</t>
  </si>
  <si>
    <t>Kendaraan Dinas Jabatan/Operasional yang dibeli</t>
  </si>
  <si>
    <t xml:space="preserve">Terpenuhinya kebutuhan mebeluer </t>
  </si>
  <si>
    <t>Pengadaan Peralatan dan perlengkatapan kantor</t>
  </si>
  <si>
    <t>Tersedianya pengadaan pealatan/perlengkapan</t>
  </si>
  <si>
    <t>Pemeliharaan Rutin Berkala Kendaran Dinas/ Operasional</t>
  </si>
  <si>
    <t>Terlaksanaya Pemeliharaan Rutin Berkala Kendaran Dinas/ Operasional</t>
  </si>
  <si>
    <t>Pemeliharaan Rutin Berkala Peralatan/Perlengkapan kantor</t>
  </si>
  <si>
    <t>Terlaksanaya Pemeliharaan Rutin Berkala Peralatan/Perlengkapan kantor</t>
  </si>
  <si>
    <t>Pemeliharaan Rutin berkala Instalasi dan Jaringan</t>
  </si>
  <si>
    <t>Terlaksanaya Pemeliharaan Rutin berkala Instalasi dan Jaringan</t>
  </si>
  <si>
    <t>Pemeliharaan Rutin Berkala Gedung kantor</t>
  </si>
  <si>
    <t>Terlaksanaya Pemeliharaan Rutin Berkala Gedung kantor</t>
  </si>
  <si>
    <t>Pemeliharaan Rutin berkala Instalasi Listrik Air telephone</t>
  </si>
  <si>
    <t>Terlaksanaya Pemeliharaan Rutin berkala Instalasi Listrik Air telephone</t>
  </si>
  <si>
    <t>Pengadaan Alat-Alat Studio</t>
  </si>
  <si>
    <t>Tersedianya Alat Studio/Alat Komunikasi dan Alat Informasi</t>
  </si>
  <si>
    <t>Pemeliharaan Rutin berkala Komputer dan jaringan Komputer</t>
  </si>
  <si>
    <t>Terlaksanaya Pemeliharaan Rutin berkala Komputer dan jaringan Komputer</t>
  </si>
  <si>
    <t>Pengelolaan, pengawasan dan pengendalian aset SKPD</t>
  </si>
  <si>
    <t>Terlaksanaya pengelolaan, pengawasan dan pengendalian asset</t>
  </si>
  <si>
    <t>Terlaksananya lanjutan pembangunan gedung kantor</t>
  </si>
  <si>
    <t>Program Peningkatan Disiplin Aparatur</t>
  </si>
  <si>
    <t>Tersedianya pakaian Dinas/kerja</t>
  </si>
  <si>
    <t>Pengadaan Pakaian Dinas dan perlengkapannya</t>
  </si>
  <si>
    <t>Tersedianya Pakaian Dinas dan perlengkapannya</t>
  </si>
  <si>
    <t>Program  Peningkatan Kapasitas Sumberdaya Aparatur</t>
  </si>
  <si>
    <t>Rata rata lamanya PNS mengikui Diklat</t>
  </si>
  <si>
    <t>Bimbingan teknis implementasi peraturan perundang-undangan</t>
  </si>
  <si>
    <t>PNS yang mengikuti Bimtek</t>
  </si>
  <si>
    <t>Program Peningkatan Pengembangan Sistem Pelaporan Capaian Kinerja Keuangan</t>
  </si>
  <si>
    <t>Tingkat kesesuaian Pelaporan capaian unit kinerja SKPD</t>
  </si>
  <si>
    <t>Penyusunanan dan penganggaran SKPD</t>
  </si>
  <si>
    <t>Terpenuhinya perencanaan Program Kegiatan SKPD,</t>
  </si>
  <si>
    <t>Penyusunan laporan capaian kinerja dan ikhtisar realisasi kinerja SKPD</t>
  </si>
  <si>
    <t>Tersedianya LAKIP OPD, LPPD OPD, LKPJ OPD dan dokumen laporan lainnya</t>
  </si>
  <si>
    <t>Penatausahaan keuangan</t>
  </si>
  <si>
    <t xml:space="preserve">Kuasa Pengguna Anggaran (KPA), PPTK dan Pengguna Anggaran dan pengelolaa keuangan OPD </t>
  </si>
  <si>
    <t>Monitoring dan Evaluasi Program dan Kegiatan SKPD</t>
  </si>
  <si>
    <t>Terlaksananya Monitoring dan Evaluasi Program dan Kegiatan SKPD</t>
  </si>
  <si>
    <t>URUSAN KOMUNIKASI DAN INFORMATIKA</t>
  </si>
  <si>
    <t>Penyelenggraan Informasi Publik</t>
  </si>
  <si>
    <t xml:space="preserve">Tersedianya DIP, pelayanan Informasi dan dokumentasi kepada publik serta turunnya jumlah sengketa informasi </t>
  </si>
  <si>
    <t>Perumusan kebijakan teknis dibidang peyediaan informasi publik</t>
  </si>
  <si>
    <t>Terlaksananya perumusan kebijakan teknis dibidang penyediaan informasi publik</t>
  </si>
  <si>
    <t>Pemantauan isu publik ,pendapat umum dan aduan masyarakat</t>
  </si>
  <si>
    <t>Terlaksananya pemantauan isu publik, pendapat umum, dan aduan masyarakat</t>
  </si>
  <si>
    <t>Pengelolaan informasi berbasis agenda prioritas pemerintah</t>
  </si>
  <si>
    <t>Terlaksananya pengelolaan informasi berbasis agenda prioritas pemerintah</t>
  </si>
  <si>
    <t xml:space="preserve">Fasilitas dan konsultasi bagi pengelola informasi  pulbik </t>
  </si>
  <si>
    <t>Tersedianya fasilitas dan terlaksananya konsultasi bagi pneglola informasi publik</t>
  </si>
  <si>
    <t>Monitoring dan evaluasi penyediaann informasi publik</t>
  </si>
  <si>
    <t>Terselenggaranya monitoring  dan evaluasi penyediaan informasi publik</t>
  </si>
  <si>
    <t>Program Penyebarluasan Informasi Penyelenggaraan Pemda</t>
  </si>
  <si>
    <t>Literasi Informasi Media Komunikasi  Informasi</t>
  </si>
  <si>
    <t>Terlaksananya literasi informasi media komunikasi informasi</t>
  </si>
  <si>
    <t>Program Komunikasi Publik</t>
  </si>
  <si>
    <t>Terselenggaranya Diseminasi Informasi</t>
  </si>
  <si>
    <t>Pemilihan Media Tradisional terbaik</t>
  </si>
  <si>
    <t>Terlaksananya pemilihan Media Tradisional terbaik tingkat Prov Sumbar</t>
  </si>
  <si>
    <t>Pembinaan dan Pemberdayaan Kellompok Informasi Masyarakat (KIM)</t>
  </si>
  <si>
    <t>Terselenggaranya Pembinaan dan Pemberdayaan KIM</t>
  </si>
  <si>
    <t>Perumusan kebijakan teknis dibidang peyediaan komunikasi publik</t>
  </si>
  <si>
    <t>Terselenggaranya perumusan kebijakan teknis  dibidang penyediaan komunikasi publik</t>
  </si>
  <si>
    <t>Tersedianya DIP dan pelayannan informasi dan dokumnentasi Publik  serta turunya jumlah sengketa informasi serta systim informasi PPID</t>
  </si>
  <si>
    <t xml:space="preserve">Pelaksanaan kemitraan Lembaga  Media dan komunitas </t>
  </si>
  <si>
    <t>Terselenggaranya pelaksanaan kemitraan lembaga media dan komunitas</t>
  </si>
  <si>
    <t>Fasilitasi dan Konsultasi bagi pengelola informasi publik</t>
  </si>
  <si>
    <t>Terlaksananya fasilitasi dan konsultasi bagi pengelola komunikasi publik</t>
  </si>
  <si>
    <t>Monitoring dan evaluasi penyediaann Komunikasi publik</t>
  </si>
  <si>
    <t>Terselenggaranya monitoring dan evaluasi penyediaan komunikasi publik</t>
  </si>
  <si>
    <t>Program Keterbukaan Informasi</t>
  </si>
  <si>
    <t>Pendaftaran permohonan penyelesaian informasi publik di daerah</t>
  </si>
  <si>
    <t>Terdokumentasintaa pendaftaran permohonan penyelesaian info publik</t>
  </si>
  <si>
    <t>Penyelenggaraan Mediasi dan Ajudikasi Non  Litigasi</t>
  </si>
  <si>
    <t>Terselenggaranya Mediasi dan Ajudikasi Non  Litigasi</t>
  </si>
  <si>
    <t>Penyampaian hasil putusan mediasi dan Ajudiasi Non Litigasi</t>
  </si>
  <si>
    <t xml:space="preserve">Terlaksananya hasil Mediasi dan Ajudikasi non litigasi </t>
  </si>
  <si>
    <t>Terlaksanaya Operasional Komisi Informasi</t>
  </si>
  <si>
    <t>PROGRAM PENINGKATAN LAYANAN PUBLIK DAN PEMERINTAH BERBASIS E-GOVERNMENT</t>
  </si>
  <si>
    <t>Layanan nama domain dan sub domain bagi lembaga, pelayanan publik, dan kegiatan di lingkup Pemerintah Daerah</t>
  </si>
  <si>
    <t xml:space="preserve">Terdaftar nama sub domain bagi lembaga pelayanan publik, dan kegiatan di lingkup Pemerintah Provinsi  Sumbar </t>
  </si>
  <si>
    <t>Layanan Website lembaga pelayanan publik dan kegiaatan pemerintah provinsi</t>
  </si>
  <si>
    <t>Tersedianya data dan informasi publik di website lembaga pelayanan publik Pemerintah Provinsi Sumatera Barat</t>
  </si>
  <si>
    <t>Perumusan regulasi, kebijakan dan monev di bidang nama domain, sub domain serta website dan konten</t>
  </si>
  <si>
    <t>Tersedianya regulasi yang mengatur nama sub domain, website dan konten</t>
  </si>
  <si>
    <t>Program Kerjasama Informasi dan Media Massa</t>
  </si>
  <si>
    <t>Pengelolaaan dan pemanfaatan saluran publik</t>
  </si>
  <si>
    <t>Terlaksananya pengelolaan dan pemanfaatan saluran komunikasi publik</t>
  </si>
  <si>
    <t>Program Pengelolaan E-Government Pemerintah Daerah</t>
  </si>
  <si>
    <t>Implementasi e_Government Pem Prov Sumbar</t>
  </si>
  <si>
    <t>Terselenggaranya penyelenggaraan e-government Pemprov Sumatera Barat melalui pemanfaatan TIK</t>
  </si>
  <si>
    <t>Layanan infrastruktur dasar data Cente, Disaster Recovery Center dan TIK</t>
  </si>
  <si>
    <t>Tersedianya kebutuhan Infrastruktur TIK dan Data Center di lingkungan Pemprov Sumbar</t>
  </si>
  <si>
    <t>Penyelenggaraan Sistem Komunikasi Intra Pemerintah Daerah</t>
  </si>
  <si>
    <t>Tepenuhinya kebutuhan pemeliharaan dan koordinasi infrastruktur jaringan TIK</t>
  </si>
  <si>
    <t xml:space="preserve">Penyelenggaraan Manajemen dana dan informasi Pemerintah daerah </t>
  </si>
  <si>
    <t>Penyelenggaraan akses internet dan intranet Pemerintah Provinsi</t>
  </si>
  <si>
    <t>Terselenggaranya jasa internet di lingkungan Pemprov Sumbar</t>
  </si>
  <si>
    <t>Penyelenggaraan pengembangan dan pengelolan aplikasi generik, spesisfik, dan suplemen yang terintegrasi</t>
  </si>
  <si>
    <t>Penyediaan pelayanan Common Centre</t>
  </si>
  <si>
    <t>Koordinasi dan Pembinaan penyelenggaraan Infrastruktur TIK</t>
  </si>
  <si>
    <t>Terselenggaranya koordinasi dan pembinaan dengan pemerintah pusat, Pemkab/ Pemko dan OPD Pemprov</t>
  </si>
  <si>
    <t>layanan peningkatan kualitas layanan publik Pemerintah Provinsi melalui pemanfaatan TIK</t>
  </si>
  <si>
    <t>Program Pengkajian dan Penelitian Bidang Komunikasi dan Informasi</t>
  </si>
  <si>
    <t>Perumusan regulasi, kebijakan dan Monev penyelenggaraan eGovernment</t>
  </si>
  <si>
    <t xml:space="preserve">Tersedianya regulasi yang mengatur pengembangan TIK dan terlaksananya evaluasi terhadap pelaksanaan e-government di Pemerintah Provinsi Sumatera Barat </t>
  </si>
  <si>
    <t>Program Fasilitasi Peningkatan SDM Bidang Komunikasi dan Informasi</t>
  </si>
  <si>
    <t xml:space="preserve">Penyelenggaraan Government Chief Information Officer (GCIO) </t>
  </si>
  <si>
    <t xml:space="preserve">Meningkatnya jumlah PNS Bersertifikasi CIO pada OPD Prov. Sumbar dan adanya pejabat senior yang ditunjuk untuk menjalankan peran CIO / penanggung jawab informasi yang menentukan arah bagi penyelenggaraan e-government dilingkungan Pemerintah Daerah Provinsi Sumatera Barat </t>
  </si>
  <si>
    <t>Pengembangan Sumberdaya TIK dan SDM Pemerintah Daerah dan masyarakat</t>
  </si>
  <si>
    <t>Terlaksananya Bimtek Sertifikasi Kompetensi TIK, Terbentuknya Dewan TIK, Rencana Induk dan Rencana Aksi Pengembangan e-government di Pemerintah Provinsi Sumatera Barat</t>
  </si>
  <si>
    <t>Promosi dan Sosialisasi layanan  publik berbasis elektronik</t>
  </si>
  <si>
    <t>URUSAN PERSANDIAN</t>
  </si>
  <si>
    <t>PROGRAM PENGAMANAN PERSANDIAN UNTUK PENGAMANAN INFORMASI</t>
  </si>
  <si>
    <t>Persentase  perangkat daerah yg menggunakan layanan persandian dalam rangka pengamanan informasi milik pemerintah</t>
  </si>
  <si>
    <t>Pengelolaan dan perlindungan informasi milik pemerintah daerah dengan persandian</t>
  </si>
  <si>
    <t>Peningkatan kapasitas sumber daya manusia dalam rangka penyelrnggaraan persandian untuk pengamanan informasi milik pemerintah daerah</t>
  </si>
  <si>
    <t>Terlaksananya Peningkatan dan Pembinaan SDM Pengelola Persandian</t>
  </si>
  <si>
    <t>Pemanfaatan perangkat kerja, perangkat lunak dan jaring komunikasi sandi di daerah</t>
  </si>
  <si>
    <t>Penyelenggaraan Operasional Pengamanan Persandian daerah</t>
  </si>
  <si>
    <t>Pengawasan dan Evaluasi penyeleggaraan pengaman informasi daerah</t>
  </si>
  <si>
    <t>Penetapan pola hubungan komunikasi Sandi antar perangkat daerah provinsi</t>
  </si>
  <si>
    <t>Koordinasi penyelenggaraan persandian untuk pengamanan informasi pemerintah daerah</t>
  </si>
  <si>
    <t>Terlaksananya Koordinasi Penyelenggaraan Persandian di Provinsi Sumatera Barat</t>
  </si>
  <si>
    <t>Konsultasi penyelenggaraan persandian untuk pengamanan informasi pemerintah daerah</t>
  </si>
  <si>
    <t>URUSAN STATISTIK</t>
  </si>
  <si>
    <t>PROGRAM PENGEMBANGAN DATA/INFORMASI STATISTIK SEKTORAL LINGKUP DAERAH PROVINSI</t>
  </si>
  <si>
    <t>Tersedianya Data Statistik Sektoral ke Publik</t>
  </si>
  <si>
    <t>Penyellenggaraan Kompilasi produk Administrasi</t>
  </si>
  <si>
    <t xml:space="preserve">Terkumpulnya data statistik sektoral </t>
  </si>
  <si>
    <t>Survey</t>
  </si>
  <si>
    <t>Terkumpulnya data survey statistik sektoral</t>
  </si>
  <si>
    <t>Penyediaan Data Statistik Sektoral</t>
  </si>
  <si>
    <t>Pelaksanaan Metadata</t>
  </si>
  <si>
    <t>Terhimpunnya Meta Data Statistik sektoral</t>
  </si>
  <si>
    <t>Pengolahan Data</t>
  </si>
  <si>
    <t>Buku PDRB</t>
  </si>
  <si>
    <t>SUB  URUSAN  INFORMASI DAN KOMUNIKASI PUBLIK</t>
  </si>
  <si>
    <t>SUB  URUSAN                                  APLIKASI INFORMATIKA</t>
  </si>
  <si>
    <t>12 Bulan</t>
  </si>
  <si>
    <t>Rencana Tahun 2019</t>
  </si>
  <si>
    <t>Prakiraan Maju Rencana Tahun 2020</t>
  </si>
  <si>
    <t>DAN PERKIRAAN MAJU 2020</t>
  </si>
  <si>
    <t>RENCANA PROGRAM DAN KEGIATAN OPD TAHUN 2019</t>
  </si>
  <si>
    <t xml:space="preserve"> DINAS KOMUNIKASI DAN INFORMATIKA PROVINSI SUMATERA BARAT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</si>
</sst>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&quot; (&quot;#,##0\);&quot; - &quot;;@\ "/>
  </numFmts>
  <fonts count="44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Verdana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  <charset val="1"/>
      <scheme val="minor"/>
    </font>
    <font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3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8"/>
      <color theme="1"/>
      <name val="Arial Narrow"/>
      <family val="2"/>
    </font>
    <font>
      <b/>
      <sz val="11"/>
      <color theme="1"/>
      <name val="Arial Narrow"/>
      <family val="2"/>
    </font>
    <font>
      <b/>
      <sz val="8"/>
      <color rgb="FF000000"/>
      <name val="Arial Narrow"/>
      <family val="2"/>
    </font>
    <font>
      <b/>
      <sz val="8"/>
      <color theme="1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9">
    <xf numFmtId="0" fontId="0" fillId="0" borderId="0"/>
    <xf numFmtId="41" fontId="1" fillId="0" borderId="0" applyFont="0" applyFill="0" applyBorder="0" applyAlignment="0" applyProtection="0"/>
    <xf numFmtId="0" fontId="13" fillId="0" borderId="0">
      <alignment vertical="center"/>
    </xf>
    <xf numFmtId="0" fontId="19" fillId="0" borderId="0"/>
    <xf numFmtId="41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20" fillId="0" borderId="0"/>
    <xf numFmtId="41" fontId="19" fillId="0" borderId="0" applyFont="0" applyFill="0" applyBorder="0" applyAlignment="0" applyProtection="0"/>
    <xf numFmtId="0" fontId="1" fillId="0" borderId="0"/>
    <xf numFmtId="41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19" fillId="0" borderId="0"/>
    <xf numFmtId="41" fontId="20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0" fontId="20" fillId="0" borderId="0"/>
    <xf numFmtId="0" fontId="2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4" fillId="0" borderId="0">
      <alignment vertical="center"/>
    </xf>
    <xf numFmtId="0" fontId="24" fillId="0" borderId="0">
      <alignment vertical="center"/>
    </xf>
    <xf numFmtId="0" fontId="20" fillId="0" borderId="0"/>
    <xf numFmtId="0" fontId="19" fillId="0" borderId="0"/>
    <xf numFmtId="0" fontId="1" fillId="0" borderId="0"/>
    <xf numFmtId="0" fontId="22" fillId="0" borderId="0"/>
    <xf numFmtId="0" fontId="20" fillId="0" borderId="0">
      <alignment vertical="center"/>
    </xf>
    <xf numFmtId="0" fontId="20" fillId="0" borderId="0"/>
    <xf numFmtId="0" fontId="19" fillId="0" borderId="0"/>
    <xf numFmtId="0" fontId="19" fillId="0" borderId="0"/>
    <xf numFmtId="0" fontId="1" fillId="0" borderId="0"/>
    <xf numFmtId="0" fontId="20" fillId="0" borderId="0"/>
    <xf numFmtId="0" fontId="19" fillId="0" borderId="0"/>
    <xf numFmtId="43" fontId="20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508">
    <xf numFmtId="0" fontId="0" fillId="0" borderId="0" xfId="0"/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2" fillId="0" borderId="4" xfId="1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vertical="center" wrapText="1"/>
    </xf>
    <xf numFmtId="41" fontId="2" fillId="0" borderId="4" xfId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41" fontId="2" fillId="2" borderId="4" xfId="1" applyFont="1" applyFill="1" applyBorder="1" applyAlignment="1">
      <alignment horizontal="left" vertical="center" wrapText="1"/>
    </xf>
    <xf numFmtId="3" fontId="3" fillId="2" borderId="4" xfId="1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41" fontId="4" fillId="0" borderId="0" xfId="1" applyFont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7" xfId="1" applyFont="1" applyBorder="1" applyAlignment="1">
      <alignment vertical="center" wrapText="1"/>
    </xf>
    <xf numFmtId="41" fontId="4" fillId="2" borderId="7" xfId="1" applyFont="1" applyFill="1" applyBorder="1" applyAlignment="1">
      <alignment vertical="center" wrapText="1"/>
    </xf>
    <xf numFmtId="41" fontId="2" fillId="0" borderId="0" xfId="1" applyFont="1" applyAlignment="1">
      <alignment horizontal="left" vertical="center"/>
    </xf>
    <xf numFmtId="0" fontId="0" fillId="0" borderId="0" xfId="0" applyFont="1"/>
    <xf numFmtId="0" fontId="6" fillId="0" borderId="11" xfId="0" applyFont="1" applyBorder="1" applyAlignment="1">
      <alignment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3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38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4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8" xfId="0" quotePrefix="1" applyFont="1" applyBorder="1" applyAlignment="1">
      <alignment horizontal="center" vertical="center" wrapText="1"/>
    </xf>
    <xf numFmtId="0" fontId="7" fillId="0" borderId="49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2" xfId="0" applyFont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54" xfId="0" applyFont="1" applyBorder="1" applyAlignment="1">
      <alignment vertical="center" wrapText="1"/>
    </xf>
    <xf numFmtId="0" fontId="7" fillId="0" borderId="55" xfId="0" applyFont="1" applyBorder="1" applyAlignment="1">
      <alignment vertical="center" wrapText="1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56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0" fillId="0" borderId="36" xfId="0" applyFont="1" applyBorder="1"/>
    <xf numFmtId="0" fontId="0" fillId="0" borderId="7" xfId="0" applyFont="1" applyBorder="1"/>
    <xf numFmtId="0" fontId="7" fillId="0" borderId="58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58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0" fontId="7" fillId="0" borderId="59" xfId="0" applyFont="1" applyBorder="1" applyAlignment="1">
      <alignment horizontal="center" vertical="center" wrapText="1"/>
    </xf>
    <xf numFmtId="0" fontId="0" fillId="0" borderId="16" xfId="0" applyFont="1" applyBorder="1"/>
    <xf numFmtId="0" fontId="7" fillId="0" borderId="55" xfId="0" applyFont="1" applyBorder="1" applyAlignment="1">
      <alignment horizontal="center" vertical="center" wrapText="1"/>
    </xf>
    <xf numFmtId="0" fontId="0" fillId="0" borderId="56" xfId="0" applyFont="1" applyBorder="1"/>
    <xf numFmtId="0" fontId="7" fillId="0" borderId="39" xfId="0" applyFont="1" applyBorder="1" applyAlignment="1">
      <alignment horizontal="center" vertical="center" wrapText="1"/>
    </xf>
    <xf numFmtId="0" fontId="0" fillId="0" borderId="18" xfId="0" applyFont="1" applyBorder="1"/>
    <xf numFmtId="0" fontId="7" fillId="0" borderId="49" xfId="0" applyFont="1" applyBorder="1" applyAlignment="1">
      <alignment horizontal="center" vertical="center" wrapText="1"/>
    </xf>
    <xf numFmtId="0" fontId="0" fillId="0" borderId="19" xfId="0" applyFont="1" applyBorder="1"/>
    <xf numFmtId="0" fontId="11" fillId="0" borderId="39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8" xfId="0" applyFont="1" applyBorder="1"/>
    <xf numFmtId="0" fontId="7" fillId="0" borderId="51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0" fillId="0" borderId="68" xfId="0" applyFont="1" applyBorder="1"/>
    <xf numFmtId="0" fontId="0" fillId="0" borderId="0" xfId="0" applyFont="1" applyBorder="1"/>
    <xf numFmtId="49" fontId="7" fillId="0" borderId="37" xfId="0" applyNumberFormat="1" applyFont="1" applyBorder="1" applyAlignment="1">
      <alignment horizontal="center" vertical="center" wrapText="1"/>
    </xf>
    <xf numFmtId="49" fontId="7" fillId="0" borderId="24" xfId="0" quotePrefix="1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7" fillId="0" borderId="41" xfId="0" quotePrefix="1" applyNumberFormat="1" applyFont="1" applyBorder="1" applyAlignment="1">
      <alignment horizontal="center" vertical="center" wrapText="1"/>
    </xf>
    <xf numFmtId="49" fontId="7" fillId="0" borderId="43" xfId="0" applyNumberFormat="1" applyFont="1" applyBorder="1" applyAlignment="1">
      <alignment horizontal="center" vertical="center" wrapText="1"/>
    </xf>
    <xf numFmtId="49" fontId="7" fillId="0" borderId="44" xfId="0" quotePrefix="1" applyNumberFormat="1" applyFont="1" applyBorder="1" applyAlignment="1">
      <alignment horizontal="center" vertical="center" wrapText="1"/>
    </xf>
    <xf numFmtId="49" fontId="7" fillId="0" borderId="45" xfId="0" applyNumberFormat="1" applyFont="1" applyBorder="1" applyAlignment="1">
      <alignment horizontal="center" vertical="center" wrapText="1"/>
    </xf>
    <xf numFmtId="49" fontId="7" fillId="0" borderId="46" xfId="0" quotePrefix="1" applyNumberFormat="1" applyFont="1" applyBorder="1" applyAlignment="1">
      <alignment horizontal="center" vertical="center" wrapText="1"/>
    </xf>
    <xf numFmtId="49" fontId="7" fillId="0" borderId="11" xfId="0" quotePrefix="1" applyNumberFormat="1" applyFont="1" applyBorder="1" applyAlignment="1">
      <alignment horizontal="center" vertical="center" wrapText="1"/>
    </xf>
    <xf numFmtId="49" fontId="8" fillId="0" borderId="37" xfId="0" quotePrefix="1" applyNumberFormat="1" applyFont="1" applyBorder="1" applyAlignment="1">
      <alignment horizontal="center" vertical="center" wrapText="1"/>
    </xf>
    <xf numFmtId="49" fontId="7" fillId="0" borderId="0" xfId="0" quotePrefix="1" applyNumberFormat="1" applyFont="1" applyBorder="1" applyAlignment="1">
      <alignment horizontal="center" vertical="center" wrapText="1"/>
    </xf>
    <xf numFmtId="49" fontId="8" fillId="0" borderId="43" xfId="0" quotePrefix="1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2" fillId="3" borderId="0" xfId="0" quotePrefix="1" applyNumberFormat="1" applyFont="1" applyFill="1" applyBorder="1" applyAlignment="1">
      <alignment horizontal="center" vertical="center"/>
    </xf>
    <xf numFmtId="49" fontId="2" fillId="3" borderId="41" xfId="0" quotePrefix="1" applyNumberFormat="1" applyFont="1" applyFill="1" applyBorder="1" applyAlignment="1">
      <alignment horizontal="center" vertical="center"/>
    </xf>
    <xf numFmtId="49" fontId="2" fillId="3" borderId="44" xfId="0" quotePrefix="1" applyNumberFormat="1" applyFont="1" applyFill="1" applyBorder="1" applyAlignment="1">
      <alignment horizontal="center" vertical="center"/>
    </xf>
    <xf numFmtId="49" fontId="2" fillId="3" borderId="46" xfId="0" quotePrefix="1" applyNumberFormat="1" applyFont="1" applyFill="1" applyBorder="1" applyAlignment="1">
      <alignment horizontal="center" vertical="center"/>
    </xf>
    <xf numFmtId="49" fontId="2" fillId="3" borderId="11" xfId="0" quotePrefix="1" applyNumberFormat="1" applyFont="1" applyFill="1" applyBorder="1" applyAlignment="1">
      <alignment horizontal="center" vertical="center"/>
    </xf>
    <xf numFmtId="49" fontId="2" fillId="0" borderId="0" xfId="0" quotePrefix="1" applyNumberFormat="1" applyFont="1" applyBorder="1" applyAlignment="1">
      <alignment horizontal="center" vertical="center"/>
    </xf>
    <xf numFmtId="49" fontId="2" fillId="0" borderId="41" xfId="0" quotePrefix="1" applyNumberFormat="1" applyFont="1" applyBorder="1" applyAlignment="1">
      <alignment horizontal="center" vertical="center"/>
    </xf>
    <xf numFmtId="49" fontId="2" fillId="0" borderId="44" xfId="0" quotePrefix="1" applyNumberFormat="1" applyFont="1" applyBorder="1" applyAlignment="1">
      <alignment horizontal="center" vertical="center"/>
    </xf>
    <xf numFmtId="49" fontId="2" fillId="0" borderId="46" xfId="0" quotePrefix="1" applyNumberFormat="1" applyFont="1" applyBorder="1" applyAlignment="1">
      <alignment horizontal="center" vertical="center"/>
    </xf>
    <xf numFmtId="49" fontId="2" fillId="0" borderId="11" xfId="0" quotePrefix="1" applyNumberFormat="1" applyFont="1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 wrapText="1"/>
    </xf>
    <xf numFmtId="49" fontId="12" fillId="0" borderId="40" xfId="0" applyNumberFormat="1" applyFont="1" applyBorder="1" applyAlignment="1">
      <alignment horizontal="center" vertical="center"/>
    </xf>
    <xf numFmtId="49" fontId="12" fillId="0" borderId="4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11" fillId="0" borderId="57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4" fillId="0" borderId="14" xfId="2" applyNumberFormat="1" applyFont="1" applyBorder="1" applyAlignment="1">
      <alignment vertical="center" wrapText="1"/>
    </xf>
    <xf numFmtId="0" fontId="14" fillId="0" borderId="4" xfId="2" applyNumberFormat="1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1" fillId="0" borderId="5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4" xfId="2" applyNumberFormat="1" applyFont="1" applyBorder="1" applyAlignment="1">
      <alignment horizontal="left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4" fillId="0" borderId="4" xfId="11" applyFont="1" applyFill="1" applyBorder="1" applyAlignment="1">
      <alignment vertical="top" wrapText="1"/>
    </xf>
    <xf numFmtId="0" fontId="14" fillId="0" borderId="14" xfId="11" applyFont="1" applyFill="1" applyBorder="1" applyAlignment="1">
      <alignment vertical="top" wrapText="1"/>
    </xf>
    <xf numFmtId="0" fontId="14" fillId="0" borderId="42" xfId="11" applyFont="1" applyFill="1" applyBorder="1" applyAlignment="1">
      <alignment vertical="top" wrapText="1"/>
    </xf>
    <xf numFmtId="0" fontId="25" fillId="0" borderId="14" xfId="11" applyFont="1" applyFill="1" applyBorder="1" applyAlignment="1">
      <alignment vertical="top" wrapText="1"/>
    </xf>
    <xf numFmtId="0" fontId="2" fillId="4" borderId="4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3" fontId="2" fillId="6" borderId="4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1" fontId="3" fillId="2" borderId="7" xfId="1" applyFont="1" applyFill="1" applyBorder="1" applyAlignment="1">
      <alignment horizontal="center" vertical="center" wrapText="1"/>
    </xf>
    <xf numFmtId="41" fontId="3" fillId="2" borderId="7" xfId="1" applyFont="1" applyFill="1" applyBorder="1" applyAlignment="1">
      <alignment vertical="center" wrapText="1"/>
    </xf>
    <xf numFmtId="41" fontId="2" fillId="0" borderId="7" xfId="1" applyFont="1" applyBorder="1" applyAlignment="1">
      <alignment horizontal="center" vertical="center" wrapText="1"/>
    </xf>
    <xf numFmtId="41" fontId="4" fillId="0" borderId="19" xfId="1" applyFont="1" applyBorder="1" applyAlignment="1">
      <alignment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41" fontId="3" fillId="0" borderId="22" xfId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0" fillId="7" borderId="4" xfId="0" applyFont="1" applyFill="1" applyBorder="1" applyAlignment="1">
      <alignment horizontal="left" vertical="top" wrapText="1"/>
    </xf>
    <xf numFmtId="0" fontId="0" fillId="7" borderId="4" xfId="0" applyFill="1" applyBorder="1"/>
    <xf numFmtId="0" fontId="31" fillId="8" borderId="4" xfId="0" applyFont="1" applyFill="1" applyBorder="1" applyAlignment="1">
      <alignment vertical="top" wrapText="1"/>
    </xf>
    <xf numFmtId="0" fontId="33" fillId="9" borderId="4" xfId="0" applyFont="1" applyFill="1" applyBorder="1" applyAlignment="1">
      <alignment vertical="top" wrapText="1"/>
    </xf>
    <xf numFmtId="0" fontId="33" fillId="9" borderId="4" xfId="0" applyFont="1" applyFill="1" applyBorder="1" applyAlignment="1">
      <alignment vertical="center" wrapText="1"/>
    </xf>
    <xf numFmtId="0" fontId="33" fillId="0" borderId="4" xfId="0" applyFont="1" applyBorder="1" applyAlignment="1">
      <alignment wrapText="1"/>
    </xf>
    <xf numFmtId="0" fontId="33" fillId="0" borderId="4" xfId="0" applyFont="1" applyBorder="1" applyAlignment="1">
      <alignment vertical="center" wrapText="1"/>
    </xf>
    <xf numFmtId="0" fontId="33" fillId="0" borderId="4" xfId="0" applyFont="1" applyBorder="1"/>
    <xf numFmtId="0" fontId="35" fillId="8" borderId="4" xfId="0" applyFont="1" applyFill="1" applyBorder="1" applyAlignment="1">
      <alignment vertical="top" wrapText="1"/>
    </xf>
    <xf numFmtId="0" fontId="34" fillId="0" borderId="4" xfId="0" applyFont="1" applyFill="1" applyBorder="1" applyAlignment="1">
      <alignment horizontal="left" vertical="center" wrapText="1"/>
    </xf>
    <xf numFmtId="0" fontId="33" fillId="9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>
      <alignment vertical="center" wrapText="1"/>
    </xf>
    <xf numFmtId="0" fontId="35" fillId="8" borderId="4" xfId="0" applyFont="1" applyFill="1" applyBorder="1" applyAlignment="1">
      <alignment vertical="center" wrapText="1"/>
    </xf>
    <xf numFmtId="0" fontId="33" fillId="0" borderId="4" xfId="0" applyFont="1" applyBorder="1" applyAlignment="1">
      <alignment horizontal="left" vertical="center" wrapText="1"/>
    </xf>
    <xf numFmtId="0" fontId="36" fillId="8" borderId="4" xfId="0" applyFont="1" applyFill="1" applyBorder="1" applyAlignment="1">
      <alignment horizontal="left" vertical="center" wrapText="1"/>
    </xf>
    <xf numFmtId="0" fontId="36" fillId="7" borderId="4" xfId="0" applyFont="1" applyFill="1" applyBorder="1" applyAlignment="1">
      <alignment horizontal="center" vertical="center" wrapText="1"/>
    </xf>
    <xf numFmtId="0" fontId="33" fillId="7" borderId="4" xfId="0" applyFont="1" applyFill="1" applyBorder="1"/>
    <xf numFmtId="0" fontId="35" fillId="8" borderId="4" xfId="0" applyFont="1" applyFill="1" applyBorder="1"/>
    <xf numFmtId="0" fontId="33" fillId="10" borderId="4" xfId="0" applyFont="1" applyFill="1" applyBorder="1" applyAlignment="1">
      <alignment vertical="top" wrapText="1"/>
    </xf>
    <xf numFmtId="0" fontId="33" fillId="0" borderId="4" xfId="0" applyFont="1" applyFill="1" applyBorder="1" applyAlignment="1">
      <alignment vertical="top" wrapText="1"/>
    </xf>
    <xf numFmtId="0" fontId="35" fillId="8" borderId="4" xfId="0" applyFont="1" applyFill="1" applyBorder="1" applyAlignment="1">
      <alignment horizontal="center" vertical="center" wrapText="1"/>
    </xf>
    <xf numFmtId="41" fontId="33" fillId="0" borderId="4" xfId="1" applyFont="1" applyBorder="1" applyAlignment="1">
      <alignment vertical="center" wrapText="1"/>
    </xf>
    <xf numFmtId="0" fontId="34" fillId="0" borderId="4" xfId="0" applyFont="1" applyFill="1" applyBorder="1" applyAlignment="1">
      <alignment horizontal="left" vertical="top" wrapText="1"/>
    </xf>
    <xf numFmtId="41" fontId="33" fillId="0" borderId="4" xfId="1" applyFont="1" applyBorder="1" applyAlignment="1">
      <alignment vertical="center"/>
    </xf>
    <xf numFmtId="0" fontId="33" fillId="8" borderId="4" xfId="0" applyFont="1" applyFill="1" applyBorder="1"/>
    <xf numFmtId="0" fontId="33" fillId="0" borderId="4" xfId="0" applyFont="1" applyFill="1" applyBorder="1"/>
    <xf numFmtId="0" fontId="34" fillId="0" borderId="4" xfId="0" applyFont="1" applyBorder="1" applyAlignment="1">
      <alignment vertical="top" wrapText="1"/>
    </xf>
    <xf numFmtId="0" fontId="33" fillId="8" borderId="4" xfId="0" applyFont="1" applyFill="1" applyBorder="1" applyAlignment="1">
      <alignment vertical="top" wrapText="1"/>
    </xf>
    <xf numFmtId="0" fontId="38" fillId="8" borderId="4" xfId="0" applyFont="1" applyFill="1" applyBorder="1" applyAlignment="1">
      <alignment horizontal="left" vertical="top" wrapText="1"/>
    </xf>
    <xf numFmtId="0" fontId="33" fillId="8" borderId="4" xfId="0" applyFont="1" applyFill="1" applyBorder="1" applyAlignment="1">
      <alignment wrapText="1"/>
    </xf>
    <xf numFmtId="0" fontId="33" fillId="0" borderId="4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left" vertical="center" wrapText="1"/>
    </xf>
    <xf numFmtId="41" fontId="29" fillId="7" borderId="4" xfId="1" applyFont="1" applyFill="1" applyBorder="1" applyAlignment="1">
      <alignment vertical="center"/>
    </xf>
    <xf numFmtId="41" fontId="29" fillId="8" borderId="4" xfId="1" applyFont="1" applyFill="1" applyBorder="1" applyAlignment="1">
      <alignment vertical="center"/>
    </xf>
    <xf numFmtId="41" fontId="33" fillId="0" borderId="4" xfId="0" applyNumberFormat="1" applyFont="1" applyBorder="1" applyAlignment="1">
      <alignment vertical="center"/>
    </xf>
    <xf numFmtId="0" fontId="33" fillId="0" borderId="4" xfId="0" applyFont="1" applyBorder="1" applyAlignment="1">
      <alignment vertical="center"/>
    </xf>
    <xf numFmtId="41" fontId="35" fillId="8" borderId="4" xfId="1" applyFont="1" applyFill="1" applyBorder="1" applyAlignment="1">
      <alignment vertical="center"/>
    </xf>
    <xf numFmtId="41" fontId="33" fillId="0" borderId="4" xfId="0" applyNumberFormat="1" applyFont="1" applyBorder="1" applyAlignment="1">
      <alignment horizontal="center" vertical="center"/>
    </xf>
    <xf numFmtId="41" fontId="33" fillId="0" borderId="4" xfId="1" applyFont="1" applyBorder="1" applyAlignment="1">
      <alignment horizontal="center" vertical="center"/>
    </xf>
    <xf numFmtId="3" fontId="33" fillId="8" borderId="4" xfId="0" applyNumberFormat="1" applyFont="1" applyFill="1" applyBorder="1"/>
    <xf numFmtId="41" fontId="35" fillId="8" borderId="4" xfId="0" applyNumberFormat="1" applyFont="1" applyFill="1" applyBorder="1" applyAlignment="1">
      <alignment vertical="center"/>
    </xf>
    <xf numFmtId="41" fontId="33" fillId="7" borderId="4" xfId="1" applyFont="1" applyFill="1" applyBorder="1" applyAlignment="1">
      <alignment vertical="center"/>
    </xf>
    <xf numFmtId="41" fontId="33" fillId="8" borderId="4" xfId="1" applyFont="1" applyFill="1" applyBorder="1"/>
    <xf numFmtId="41" fontId="33" fillId="0" borderId="4" xfId="1" applyFont="1" applyBorder="1"/>
    <xf numFmtId="164" fontId="33" fillId="8" borderId="4" xfId="67" applyNumberFormat="1" applyFont="1" applyFill="1" applyBorder="1"/>
    <xf numFmtId="164" fontId="33" fillId="0" borderId="4" xfId="67" applyNumberFormat="1" applyFont="1" applyBorder="1"/>
    <xf numFmtId="164" fontId="33" fillId="0" borderId="4" xfId="67" applyNumberFormat="1" applyFont="1" applyBorder="1" applyAlignment="1">
      <alignment vertical="center"/>
    </xf>
    <xf numFmtId="165" fontId="26" fillId="0" borderId="4" xfId="68" applyNumberFormat="1" applyFont="1" applyBorder="1" applyAlignment="1" applyProtection="1">
      <alignment vertical="center"/>
    </xf>
    <xf numFmtId="41" fontId="33" fillId="0" borderId="4" xfId="0" applyNumberFormat="1" applyFont="1" applyFill="1" applyBorder="1" applyAlignment="1">
      <alignment vertical="center"/>
    </xf>
    <xf numFmtId="41" fontId="33" fillId="8" borderId="4" xfId="1" applyFont="1" applyFill="1" applyBorder="1" applyAlignment="1">
      <alignment vertical="center"/>
    </xf>
    <xf numFmtId="164" fontId="33" fillId="7" borderId="4" xfId="67" applyNumberFormat="1" applyFont="1" applyFill="1" applyBorder="1" applyAlignment="1">
      <alignment vertical="center"/>
    </xf>
    <xf numFmtId="3" fontId="33" fillId="0" borderId="4" xfId="0" applyNumberFormat="1" applyFont="1" applyBorder="1" applyAlignment="1">
      <alignment vertical="center" wrapText="1"/>
    </xf>
    <xf numFmtId="3" fontId="33" fillId="9" borderId="4" xfId="0" applyNumberFormat="1" applyFont="1" applyFill="1" applyBorder="1" applyAlignment="1">
      <alignment vertical="center" wrapText="1"/>
    </xf>
    <xf numFmtId="41" fontId="33" fillId="11" borderId="11" xfId="1" applyFont="1" applyFill="1" applyBorder="1" applyAlignment="1">
      <alignment vertical="center"/>
    </xf>
    <xf numFmtId="0" fontId="2" fillId="0" borderId="9" xfId="0" quotePrefix="1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left" vertical="center"/>
    </xf>
    <xf numFmtId="0" fontId="32" fillId="8" borderId="4" xfId="0" applyFont="1" applyFill="1" applyBorder="1" applyAlignment="1">
      <alignment horizontal="left" vertical="top" wrapText="1"/>
    </xf>
    <xf numFmtId="0" fontId="36" fillId="8" borderId="4" xfId="0" applyFont="1" applyFill="1" applyBorder="1" applyAlignment="1">
      <alignment horizontal="left" vertical="top" wrapText="1"/>
    </xf>
    <xf numFmtId="0" fontId="37" fillId="0" borderId="4" xfId="0" applyFont="1" applyFill="1" applyBorder="1" applyAlignment="1">
      <alignment horizontal="left" vertical="top" wrapText="1"/>
    </xf>
    <xf numFmtId="0" fontId="33" fillId="0" borderId="4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2" fillId="0" borderId="2" xfId="0" applyNumberFormat="1" applyFont="1" applyBorder="1" applyAlignment="1">
      <alignment horizontal="left" vertical="center"/>
    </xf>
    <xf numFmtId="3" fontId="4" fillId="0" borderId="8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4" fillId="0" borderId="7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38" fillId="8" borderId="4" xfId="0" applyFont="1" applyFill="1" applyBorder="1" applyAlignment="1">
      <alignment horizontal="center" vertical="center" wrapText="1"/>
    </xf>
    <xf numFmtId="0" fontId="38" fillId="8" borderId="4" xfId="0" applyFont="1" applyFill="1" applyBorder="1" applyAlignment="1">
      <alignment horizontal="center" vertical="top" wrapText="1"/>
    </xf>
    <xf numFmtId="41" fontId="39" fillId="8" borderId="4" xfId="1" applyFont="1" applyFill="1" applyBorder="1" applyAlignment="1">
      <alignment vertical="center"/>
    </xf>
    <xf numFmtId="0" fontId="32" fillId="8" borderId="70" xfId="0" applyFont="1" applyFill="1" applyBorder="1" applyAlignment="1">
      <alignment horizontal="center" vertical="center" wrapText="1"/>
    </xf>
    <xf numFmtId="0" fontId="34" fillId="0" borderId="70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3" xfId="0" quotePrefix="1" applyFont="1" applyBorder="1" applyAlignment="1">
      <alignment horizontal="center" vertical="center" wrapText="1"/>
    </xf>
    <xf numFmtId="0" fontId="2" fillId="0" borderId="44" xfId="0" quotePrefix="1" applyFont="1" applyBorder="1" applyAlignment="1">
      <alignment horizontal="center" vertical="center" wrapText="1"/>
    </xf>
    <xf numFmtId="0" fontId="2" fillId="0" borderId="14" xfId="0" quotePrefix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49" fontId="16" fillId="0" borderId="27" xfId="0" quotePrefix="1" applyNumberFormat="1" applyFont="1" applyBorder="1" applyAlignment="1">
      <alignment horizontal="left" vertical="center" wrapText="1"/>
    </xf>
    <xf numFmtId="49" fontId="16" fillId="0" borderId="28" xfId="0" applyNumberFormat="1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 wrapText="1"/>
    </xf>
    <xf numFmtId="0" fontId="7" fillId="0" borderId="12" xfId="0" quotePrefix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quotePrefix="1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49" fontId="16" fillId="0" borderId="23" xfId="0" quotePrefix="1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49" fontId="11" fillId="0" borderId="30" xfId="0" quotePrefix="1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center" vertical="center"/>
    </xf>
    <xf numFmtId="0" fontId="11" fillId="0" borderId="43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15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49" fontId="10" fillId="0" borderId="27" xfId="0" quotePrefix="1" applyNumberFormat="1" applyFont="1" applyBorder="1" applyAlignment="1">
      <alignment horizontal="left" vertical="center"/>
    </xf>
    <xf numFmtId="49" fontId="10" fillId="0" borderId="28" xfId="0" quotePrefix="1" applyNumberFormat="1" applyFont="1" applyBorder="1" applyAlignment="1">
      <alignment horizontal="left" vertical="center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 vertical="center" wrapText="1"/>
    </xf>
    <xf numFmtId="0" fontId="7" fillId="0" borderId="38" xfId="0" quotePrefix="1" applyFont="1" applyBorder="1" applyAlignment="1">
      <alignment horizontal="center" vertical="center"/>
    </xf>
    <xf numFmtId="0" fontId="7" fillId="0" borderId="46" xfId="0" quotePrefix="1" applyFont="1" applyBorder="1" applyAlignment="1">
      <alignment horizontal="center" vertical="center"/>
    </xf>
    <xf numFmtId="0" fontId="7" fillId="0" borderId="39" xfId="0" quotePrefix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7" fillId="0" borderId="6" xfId="0" quotePrefix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49" fontId="10" fillId="0" borderId="27" xfId="0" quotePrefix="1" applyNumberFormat="1" applyFont="1" applyBorder="1" applyAlignment="1">
      <alignment horizontal="left" vertical="center" wrapText="1"/>
    </xf>
    <xf numFmtId="49" fontId="10" fillId="0" borderId="28" xfId="0" applyNumberFormat="1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1" fillId="0" borderId="61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0" fontId="11" fillId="0" borderId="62" xfId="0" applyFont="1" applyBorder="1" applyAlignment="1">
      <alignment horizontal="left" vertical="center" wrapText="1"/>
    </xf>
    <xf numFmtId="49" fontId="10" fillId="0" borderId="30" xfId="0" quotePrefix="1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65" xfId="0" applyFont="1" applyBorder="1" applyAlignment="1">
      <alignment vertical="center" wrapText="1"/>
    </xf>
    <xf numFmtId="0" fontId="11" fillId="0" borderId="63" xfId="0" applyFont="1" applyBorder="1" applyAlignment="1">
      <alignment horizontal="left" vertical="center" wrapText="1"/>
    </xf>
    <xf numFmtId="0" fontId="11" fillId="0" borderId="64" xfId="0" applyFont="1" applyBorder="1" applyAlignment="1">
      <alignment horizontal="left" vertical="center" wrapText="1"/>
    </xf>
    <xf numFmtId="0" fontId="11" fillId="0" borderId="59" xfId="0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66" xfId="0" applyFont="1" applyBorder="1" applyAlignment="1">
      <alignment horizontal="left" vertical="center" wrapText="1"/>
    </xf>
    <xf numFmtId="49" fontId="10" fillId="0" borderId="28" xfId="0" applyNumberFormat="1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6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49" fontId="5" fillId="0" borderId="23" xfId="0" quotePrefix="1" applyNumberFormat="1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49" fontId="10" fillId="0" borderId="23" xfId="0" quotePrefix="1" applyNumberFormat="1" applyFont="1" applyBorder="1" applyAlignment="1">
      <alignment horizontal="left" vertical="center"/>
    </xf>
    <xf numFmtId="49" fontId="10" fillId="0" borderId="2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67" xfId="0" applyFont="1" applyBorder="1" applyAlignment="1">
      <alignment vertical="center" wrapText="1"/>
    </xf>
    <xf numFmtId="49" fontId="5" fillId="0" borderId="50" xfId="0" quotePrefix="1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7" fillId="0" borderId="58" xfId="0" quotePrefix="1" applyFont="1" applyBorder="1" applyAlignment="1">
      <alignment horizontal="center" vertical="center"/>
    </xf>
    <xf numFmtId="0" fontId="7" fillId="0" borderId="64" xfId="0" quotePrefix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49" fontId="5" fillId="0" borderId="23" xfId="0" quotePrefix="1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left" vertical="center" wrapText="1"/>
    </xf>
    <xf numFmtId="0" fontId="0" fillId="0" borderId="4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26" fillId="0" borderId="0" xfId="0" applyFont="1" applyBorder="1" applyAlignment="1">
      <alignment horizontal="left" vertical="center" wrapText="1"/>
    </xf>
    <xf numFmtId="0" fontId="0" fillId="9" borderId="0" xfId="0" applyFill="1"/>
    <xf numFmtId="0" fontId="34" fillId="0" borderId="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3" fontId="2" fillId="9" borderId="4" xfId="0" applyNumberFormat="1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164" fontId="0" fillId="0" borderId="4" xfId="67" applyNumberFormat="1" applyFont="1" applyBorder="1"/>
    <xf numFmtId="0" fontId="0" fillId="9" borderId="4" xfId="0" applyFill="1" applyBorder="1" applyAlignment="1">
      <alignment horizontal="center"/>
    </xf>
    <xf numFmtId="0" fontId="0" fillId="5" borderId="37" xfId="0" applyFont="1" applyFill="1" applyBorder="1"/>
    <xf numFmtId="0" fontId="40" fillId="5" borderId="34" xfId="0" applyFont="1" applyFill="1" applyBorder="1" applyAlignment="1">
      <alignment horizontal="left" vertical="top" wrapText="1"/>
    </xf>
    <xf numFmtId="0" fontId="0" fillId="5" borderId="34" xfId="0" applyFont="1" applyFill="1" applyBorder="1"/>
    <xf numFmtId="0" fontId="0" fillId="5" borderId="0" xfId="0" applyFont="1" applyFill="1" applyBorder="1"/>
    <xf numFmtId="0" fontId="0" fillId="5" borderId="65" xfId="0" applyFont="1" applyFill="1" applyBorder="1"/>
    <xf numFmtId="0" fontId="0" fillId="8" borderId="4" xfId="0" applyFont="1" applyFill="1" applyBorder="1"/>
    <xf numFmtId="0" fontId="31" fillId="8" borderId="4" xfId="0" applyFont="1" applyFill="1" applyBorder="1" applyAlignment="1">
      <alignment horizontal="left" vertical="top" wrapText="1"/>
    </xf>
    <xf numFmtId="0" fontId="31" fillId="8" borderId="4" xfId="0" applyFont="1" applyFill="1" applyBorder="1" applyAlignment="1">
      <alignment horizontal="center" vertical="center" wrapText="1"/>
    </xf>
    <xf numFmtId="164" fontId="0" fillId="8" borderId="4" xfId="67" applyNumberFormat="1" applyFont="1" applyFill="1" applyBorder="1"/>
    <xf numFmtId="0" fontId="41" fillId="9" borderId="71" xfId="0" applyFont="1" applyFill="1" applyBorder="1" applyAlignment="1">
      <alignment horizontal="center" vertical="center"/>
    </xf>
    <xf numFmtId="0" fontId="42" fillId="9" borderId="2" xfId="0" applyFont="1" applyFill="1" applyBorder="1" applyAlignment="1">
      <alignment horizontal="center" vertical="center" wrapText="1"/>
    </xf>
    <xf numFmtId="0" fontId="43" fillId="9" borderId="2" xfId="0" applyFont="1" applyFill="1" applyBorder="1" applyAlignment="1">
      <alignment horizontal="center" vertical="center" wrapText="1"/>
    </xf>
    <xf numFmtId="0" fontId="42" fillId="9" borderId="8" xfId="0" applyFont="1" applyFill="1" applyBorder="1" applyAlignment="1">
      <alignment horizontal="center" vertical="center" wrapText="1"/>
    </xf>
    <xf numFmtId="0" fontId="41" fillId="9" borderId="33" xfId="0" applyFont="1" applyFill="1" applyBorder="1" applyAlignment="1">
      <alignment horizontal="center" vertical="center"/>
    </xf>
    <xf numFmtId="0" fontId="42" fillId="9" borderId="10" xfId="0" applyFont="1" applyFill="1" applyBorder="1" applyAlignment="1">
      <alignment horizontal="center" vertical="center" wrapText="1"/>
    </xf>
    <xf numFmtId="0" fontId="42" fillId="9" borderId="10" xfId="0" applyFont="1" applyFill="1" applyBorder="1" applyAlignment="1">
      <alignment horizontal="center" vertical="center" wrapText="1"/>
    </xf>
    <xf numFmtId="3" fontId="42" fillId="9" borderId="10" xfId="0" applyNumberFormat="1" applyFont="1" applyFill="1" applyBorder="1" applyAlignment="1">
      <alignment horizontal="center" vertical="center" wrapText="1"/>
    </xf>
    <xf numFmtId="0" fontId="43" fillId="9" borderId="10" xfId="0" applyFont="1" applyFill="1" applyBorder="1" applyAlignment="1">
      <alignment horizontal="center" vertical="center" wrapText="1"/>
    </xf>
    <xf numFmtId="0" fontId="42" fillId="9" borderId="19" xfId="0" applyFont="1" applyFill="1" applyBorder="1" applyAlignment="1">
      <alignment horizontal="center" vertical="center" wrapText="1"/>
    </xf>
  </cellXfs>
  <cellStyles count="69">
    <cellStyle name="Comma" xfId="67" builtinId="3"/>
    <cellStyle name="Comma [0]" xfId="1" builtinId="6"/>
    <cellStyle name="Comma [0] 2" xfId="17"/>
    <cellStyle name="Comma [0] 2 2" xfId="18"/>
    <cellStyle name="Comma [0] 2 3" xfId="25"/>
    <cellStyle name="Comma [0] 2 4" xfId="57"/>
    <cellStyle name="Comma [0] 3" xfId="5"/>
    <cellStyle name="Comma [0] 3 2" xfId="13"/>
    <cellStyle name="Comma [0] 3 2 2" xfId="15"/>
    <cellStyle name="Comma [0] 3 2 3" xfId="26"/>
    <cellStyle name="Comma [0] 3 4" xfId="6"/>
    <cellStyle name="Comma [0] 4" xfId="27"/>
    <cellStyle name="Comma [0] 4 2" xfId="28"/>
    <cellStyle name="Comma [0] 4 3" xfId="60"/>
    <cellStyle name="Comma [0] 5" xfId="29"/>
    <cellStyle name="Comma [0] 6" xfId="53"/>
    <cellStyle name="Comma [0] 7" xfId="56"/>
    <cellStyle name="Comma [0] 8" xfId="4"/>
    <cellStyle name="Comma 10" xfId="61"/>
    <cellStyle name="Comma 11" xfId="63"/>
    <cellStyle name="Comma 12" xfId="64"/>
    <cellStyle name="Comma 13" xfId="62"/>
    <cellStyle name="Comma 14" xfId="65"/>
    <cellStyle name="Comma 15" xfId="66"/>
    <cellStyle name="Comma 2" xfId="7"/>
    <cellStyle name="Comma 2 2" xfId="19"/>
    <cellStyle name="Comma 2 3" xfId="58"/>
    <cellStyle name="Comma 3" xfId="20"/>
    <cellStyle name="Comma 3 2" xfId="52"/>
    <cellStyle name="Comma 4" xfId="16"/>
    <cellStyle name="Comma 4 2" xfId="30"/>
    <cellStyle name="Comma 5" xfId="31"/>
    <cellStyle name="Comma 6" xfId="32"/>
    <cellStyle name="Comma 7" xfId="8"/>
    <cellStyle name="Comma 8" xfId="33"/>
    <cellStyle name="Comma 9" xfId="59"/>
    <cellStyle name="Explanatory Text" xfId="68" builtinId="53"/>
    <cellStyle name="Normal" xfId="0" builtinId="0"/>
    <cellStyle name="Normal 10" xfId="34"/>
    <cellStyle name="Normal 10 2" xfId="35"/>
    <cellStyle name="Normal 11" xfId="36"/>
    <cellStyle name="Normal 15" xfId="37"/>
    <cellStyle name="Normal 18" xfId="38"/>
    <cellStyle name="Normal 2" xfId="2"/>
    <cellStyle name="Normal 2 11" xfId="39"/>
    <cellStyle name="Normal 2 2" xfId="10"/>
    <cellStyle name="Normal 2 2 2" xfId="12"/>
    <cellStyle name="Normal 2 2 2 2" xfId="40"/>
    <cellStyle name="Normal 2 2 2 3" xfId="41"/>
    <cellStyle name="Normal 2 3" xfId="21"/>
    <cellStyle name="Normal 2 4" xfId="42"/>
    <cellStyle name="Normal 2 4 2 2 2" xfId="43"/>
    <cellStyle name="Normal 2 5" xfId="9"/>
    <cellStyle name="Normal 2_PROGRAM  PROMKES 2011a" xfId="44"/>
    <cellStyle name="Normal 28" xfId="45"/>
    <cellStyle name="Normal 3" xfId="11"/>
    <cellStyle name="Normal 3 2" xfId="46"/>
    <cellStyle name="Normal 3 2 2" xfId="47"/>
    <cellStyle name="Normal 3 4" xfId="14"/>
    <cellStyle name="Normal 3 4 2" xfId="23"/>
    <cellStyle name="Normal 3 4 2 2" xfId="22"/>
    <cellStyle name="Normal 4" xfId="24"/>
    <cellStyle name="Normal 4 2" xfId="48"/>
    <cellStyle name="Normal 5" xfId="49"/>
    <cellStyle name="Normal 6" xfId="50"/>
    <cellStyle name="Normal 7" xfId="54"/>
    <cellStyle name="Normal 8" xfId="55"/>
    <cellStyle name="Normal 8 2" xfId="51"/>
    <cellStyle name="Normal 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179333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180573</xdr:colOff>
      <xdr:row>43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179333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677589</xdr:colOff>
      <xdr:row>43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179333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209550</xdr:colOff>
      <xdr:row>43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179333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341841</xdr:colOff>
      <xdr:row>43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51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117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381000" y="4326636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49793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610257</xdr:colOff>
      <xdr:row>10</xdr:row>
      <xdr:rowOff>13335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13335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13335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13335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13335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13335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13335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49793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610914</xdr:colOff>
      <xdr:row>10</xdr:row>
      <xdr:rowOff>13335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49793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209550</xdr:colOff>
      <xdr:row>10</xdr:row>
      <xdr:rowOff>13335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49793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771525</xdr:colOff>
      <xdr:row>10</xdr:row>
      <xdr:rowOff>13335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4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4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5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5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6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6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6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7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8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8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8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18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18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19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19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0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0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0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1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2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2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2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3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3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4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4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5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5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5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6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7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7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7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7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7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8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8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9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29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29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2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2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0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1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1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1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4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4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79333"/>
    <xdr:pic>
      <xdr:nvPicPr>
        <xdr:cNvPr id="3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173298" cy="142875"/>
    <xdr:pic>
      <xdr:nvPicPr>
        <xdr:cNvPr id="3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8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79333"/>
    <xdr:pic>
      <xdr:nvPicPr>
        <xdr:cNvPr id="38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9</xdr:row>
      <xdr:rowOff>0</xdr:rowOff>
    </xdr:from>
    <xdr:ext cx="334566" cy="142875"/>
    <xdr:pic>
      <xdr:nvPicPr>
        <xdr:cNvPr id="38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3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3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3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3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3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4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40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40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40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4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4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1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1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41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4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4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4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22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423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424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4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4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4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4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49793</xdr:rowOff>
    </xdr:to>
    <xdr:pic>
      <xdr:nvPicPr>
        <xdr:cNvPr id="6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1017927</xdr:colOff>
      <xdr:row>10</xdr:row>
      <xdr:rowOff>13335</xdr:rowOff>
    </xdr:to>
    <xdr:pic>
      <xdr:nvPicPr>
        <xdr:cNvPr id="6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6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6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74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75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676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6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6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6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8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49793</xdr:rowOff>
    </xdr:to>
    <xdr:pic>
      <xdr:nvPicPr>
        <xdr:cNvPr id="68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610914</xdr:colOff>
      <xdr:row>10</xdr:row>
      <xdr:rowOff>13335</xdr:rowOff>
    </xdr:to>
    <xdr:pic>
      <xdr:nvPicPr>
        <xdr:cNvPr id="68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49793</xdr:rowOff>
    </xdr:to>
    <xdr:pic>
      <xdr:nvPicPr>
        <xdr:cNvPr id="6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209550</xdr:colOff>
      <xdr:row>10</xdr:row>
      <xdr:rowOff>13335</xdr:rowOff>
    </xdr:to>
    <xdr:pic>
      <xdr:nvPicPr>
        <xdr:cNvPr id="6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6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6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6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7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7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7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49793</xdr:rowOff>
    </xdr:to>
    <xdr:pic>
      <xdr:nvPicPr>
        <xdr:cNvPr id="70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1179195</xdr:colOff>
      <xdr:row>10</xdr:row>
      <xdr:rowOff>13335</xdr:rowOff>
    </xdr:to>
    <xdr:pic>
      <xdr:nvPicPr>
        <xdr:cNvPr id="70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2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2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2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4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5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6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6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6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6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6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6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7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78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78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8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79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79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0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1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1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1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2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3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3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3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3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4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5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5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5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5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5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5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6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7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7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7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88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88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9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8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8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0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0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0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2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2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2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4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4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4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9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9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9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9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79333"/>
    <xdr:pic>
      <xdr:nvPicPr>
        <xdr:cNvPr id="10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73298" cy="142875"/>
    <xdr:pic>
      <xdr:nvPicPr>
        <xdr:cNvPr id="10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79333"/>
    <xdr:pic>
      <xdr:nvPicPr>
        <xdr:cNvPr id="10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334566" cy="142875"/>
    <xdr:pic>
      <xdr:nvPicPr>
        <xdr:cNvPr id="10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38" name="TextBox 12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39" name="TextBox 12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0" name="TextBox 12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1" name="TextBox 12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2" name="TextBox 12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3" name="TextBox 12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4" name="TextBox 12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5" name="TextBox 12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6" name="TextBox 12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7" name="TextBox 12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8" name="TextBox 12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49" name="TextBox 12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0" name="TextBox 12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1" name="TextBox 12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2" name="TextBox 12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3" name="TextBox 12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4" name="TextBox 12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5" name="TextBox 12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6" name="TextBox 12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7" name="TextBox 12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8" name="TextBox 12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59" name="TextBox 12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0" name="TextBox 12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1" name="TextBox 12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2" name="TextBox 12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3" name="TextBox 12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4" name="TextBox 12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5" name="TextBox 12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6" name="TextBox 12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7" name="TextBox 12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8" name="TextBox 12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69" name="TextBox 12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0" name="TextBox 12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1" name="TextBox 12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2" name="TextBox 12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3" name="TextBox 12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4" name="TextBox 12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5" name="TextBox 12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6" name="TextBox 12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7" name="TextBox 12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8" name="TextBox 12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79" name="TextBox 12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0" name="TextBox 12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1" name="TextBox 12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2" name="TextBox 12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3" name="TextBox 12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4" name="TextBox 12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5" name="TextBox 12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6" name="TextBox 12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7" name="TextBox 12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8" name="TextBox 12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89" name="TextBox 12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0" name="TextBox 12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1" name="TextBox 12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2" name="TextBox 12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3" name="TextBox 12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4" name="TextBox 12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5" name="TextBox 12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6" name="TextBox 12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7" name="TextBox 12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8" name="TextBox 12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299" name="TextBox 12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0" name="TextBox 12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1" name="TextBox 13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2" name="TextBox 13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3" name="TextBox 13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4" name="TextBox 13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5" name="TextBox 13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6" name="TextBox 13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7" name="TextBox 13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8" name="TextBox 13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09" name="TextBox 13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0" name="TextBox 13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1" name="TextBox 13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2" name="TextBox 13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3" name="TextBox 13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4" name="TextBox 13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5" name="TextBox 13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6" name="TextBox 13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7" name="TextBox 13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8" name="TextBox 13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19" name="TextBox 13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0" name="TextBox 13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1" name="TextBox 13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2" name="TextBox 13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3" name="TextBox 13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4" name="TextBox 13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5" name="TextBox 13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6" name="TextBox 13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7" name="TextBox 13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8" name="TextBox 13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29" name="TextBox 13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0" name="TextBox 13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1" name="TextBox 13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2" name="TextBox 13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3" name="TextBox 13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4" name="TextBox 13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5" name="TextBox 13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6" name="TextBox 13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7" name="TextBox 13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8" name="TextBox 13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39" name="TextBox 13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0" name="TextBox 13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1" name="TextBox 13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2" name="TextBox 13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3" name="TextBox 13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4" name="TextBox 13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5" name="TextBox 13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6" name="TextBox 13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7" name="TextBox 13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8" name="TextBox 13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49" name="TextBox 13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0" name="TextBox 13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1" name="TextBox 13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2" name="TextBox 13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3" name="TextBox 13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4" name="TextBox 13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5" name="TextBox 13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6" name="TextBox 13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7" name="TextBox 13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8" name="TextBox 13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59" name="TextBox 13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0" name="TextBox 13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1" name="TextBox 13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2" name="TextBox 13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3" name="TextBox 13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4" name="TextBox 13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5" name="TextBox 13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6" name="TextBox 13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7" name="TextBox 13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8" name="TextBox 13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69" name="TextBox 13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0" name="TextBox 13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1" name="TextBox 13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2" name="TextBox 13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3" name="TextBox 13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4" name="TextBox 13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5" name="TextBox 13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6" name="TextBox 13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7" name="TextBox 13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8" name="TextBox 13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79" name="TextBox 13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0" name="TextBox 13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1" name="TextBox 13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2" name="TextBox 13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3" name="TextBox 13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4" name="TextBox 13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5" name="TextBox 13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6" name="TextBox 13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7" name="TextBox 13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8" name="TextBox 13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89" name="TextBox 13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0" name="TextBox 13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1" name="TextBox 13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2" name="TextBox 13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3" name="TextBox 13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4" name="TextBox 13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5" name="TextBox 13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6" name="TextBox 13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7" name="TextBox 13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8" name="TextBox 13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399" name="TextBox 13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0" name="TextBox 13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1" name="TextBox 14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2" name="TextBox 14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3" name="TextBox 14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4" name="TextBox 14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5" name="TextBox 14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6" name="TextBox 14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7" name="TextBox 14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8" name="TextBox 14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09" name="TextBox 14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0" name="TextBox 14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1" name="TextBox 14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2" name="TextBox 14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3" name="TextBox 14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4" name="TextBox 14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5" name="TextBox 14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6" name="TextBox 14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7" name="TextBox 14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8" name="TextBox 14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19" name="TextBox 14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0" name="TextBox 14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1" name="TextBox 14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2" name="TextBox 14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3" name="TextBox 14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4" name="TextBox 14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5" name="TextBox 14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6" name="TextBox 14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7" name="TextBox 14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8" name="TextBox 14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29" name="TextBox 14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0" name="TextBox 14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1" name="TextBox 14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2" name="TextBox 14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3" name="TextBox 14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4" name="TextBox 14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5" name="TextBox 14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6" name="TextBox 14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7" name="TextBox 14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8" name="TextBox 14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39" name="TextBox 14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0" name="TextBox 14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1" name="TextBox 14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2" name="TextBox 14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3" name="TextBox 14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4" name="TextBox 14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5" name="TextBox 14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6" name="TextBox 14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7" name="TextBox 14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8" name="TextBox 14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49" name="TextBox 14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0" name="TextBox 14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1" name="TextBox 14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2" name="TextBox 14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3" name="TextBox 14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4" name="TextBox 14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5" name="TextBox 14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6" name="TextBox 14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7" name="TextBox 14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8" name="TextBox 14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59" name="TextBox 14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0" name="TextBox 14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1" name="TextBox 14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2" name="TextBox 14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3" name="TextBox 14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4" name="TextBox 14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5" name="TextBox 14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6" name="TextBox 14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7" name="TextBox 14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468" name="TextBox 14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3" name="TextBox 16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4" name="TextBox 16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5" name="TextBox 16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6" name="TextBox 16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7" name="TextBox 16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8" name="TextBox 16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79" name="TextBox 16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0" name="TextBox 16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1" name="TextBox 16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2" name="TextBox 16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3" name="TextBox 16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4" name="TextBox 16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5" name="TextBox 16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6" name="TextBox 16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7" name="TextBox 16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8" name="TextBox 16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89" name="TextBox 16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0" name="TextBox 16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1" name="TextBox 16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2" name="TextBox 16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3" name="TextBox 16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4" name="TextBox 16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5" name="TextBox 16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6" name="TextBox 16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7" name="TextBox 16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8" name="TextBox 16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699" name="TextBox 16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0" name="TextBox 16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1" name="TextBox 17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2" name="TextBox 17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3" name="TextBox 17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4" name="TextBox 17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5" name="TextBox 17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6" name="TextBox 17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7" name="TextBox 17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8" name="TextBox 17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09" name="TextBox 17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0" name="TextBox 17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1" name="TextBox 17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2" name="TextBox 17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3" name="TextBox 17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4" name="TextBox 17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5" name="TextBox 17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6" name="TextBox 17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7" name="TextBox 17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8" name="TextBox 17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19" name="TextBox 17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0" name="TextBox 17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1" name="TextBox 17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2" name="TextBox 17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3" name="TextBox 17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4" name="TextBox 17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5" name="TextBox 17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6" name="TextBox 17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7" name="TextBox 17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8" name="TextBox 17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29" name="TextBox 17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0" name="TextBox 17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1" name="TextBox 17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2" name="TextBox 17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3" name="TextBox 17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4" name="TextBox 17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5" name="TextBox 17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6" name="TextBox 17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7" name="TextBox 17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8" name="TextBox 17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39" name="TextBox 17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0" name="TextBox 17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1" name="TextBox 17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2" name="TextBox 17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3" name="TextBox 17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4" name="TextBox 17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5" name="TextBox 17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6" name="TextBox 17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7" name="TextBox 17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8" name="TextBox 17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49" name="TextBox 17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0" name="TextBox 17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1" name="TextBox 17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2" name="TextBox 17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3" name="TextBox 17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4" name="TextBox 17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5" name="TextBox 17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6" name="TextBox 17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7" name="TextBox 17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8" name="TextBox 17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59" name="TextBox 17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0" name="TextBox 17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1" name="TextBox 17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2" name="TextBox 17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3" name="TextBox 17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4" name="TextBox 17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5" name="TextBox 17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6" name="TextBox 17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7" name="TextBox 17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8" name="TextBox 17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69" name="TextBox 17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0" name="TextBox 17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1" name="TextBox 17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2" name="TextBox 17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3" name="TextBox 17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4" name="TextBox 17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5" name="TextBox 17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6" name="TextBox 17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7" name="TextBox 17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8" name="TextBox 17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79" name="TextBox 17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0" name="TextBox 17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1" name="TextBox 17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2" name="TextBox 17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3" name="TextBox 17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4" name="TextBox 17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5" name="TextBox 17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6" name="TextBox 17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7" name="TextBox 17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8" name="TextBox 17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89" name="TextBox 17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0" name="TextBox 17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1" name="TextBox 17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2" name="TextBox 17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3" name="TextBox 17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4" name="TextBox 17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5" name="TextBox 17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6" name="TextBox 17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7" name="TextBox 17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8" name="TextBox 17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799" name="TextBox 17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0" name="TextBox 17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1" name="TextBox 18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2" name="TextBox 18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3" name="TextBox 18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4" name="TextBox 18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5" name="TextBox 18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6" name="TextBox 18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7" name="TextBox 18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8" name="TextBox 18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09" name="TextBox 18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0" name="TextBox 18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1" name="TextBox 18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2" name="TextBox 18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3" name="TextBox 18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4" name="TextBox 18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5" name="TextBox 18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6" name="TextBox 18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7" name="TextBox 18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8" name="TextBox 18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19" name="TextBox 18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0" name="TextBox 18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1" name="TextBox 18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2" name="TextBox 18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3" name="TextBox 18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4" name="TextBox 18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5" name="TextBox 18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6" name="TextBox 18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7" name="TextBox 18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8" name="TextBox 18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29" name="TextBox 18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0" name="TextBox 18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1" name="TextBox 18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2" name="TextBox 18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3" name="TextBox 18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4" name="TextBox 18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5" name="TextBox 18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6" name="TextBox 18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7" name="TextBox 18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8" name="TextBox 18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39" name="TextBox 18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0" name="TextBox 18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1" name="TextBox 18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2" name="TextBox 18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3" name="TextBox 18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4" name="TextBox 18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5" name="TextBox 18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6" name="TextBox 18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7" name="TextBox 18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8" name="TextBox 18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49" name="TextBox 18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0" name="TextBox 18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1" name="TextBox 18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2" name="TextBox 18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3" name="TextBox 18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4" name="TextBox 18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5" name="TextBox 18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6" name="TextBox 18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7" name="TextBox 18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8" name="TextBox 18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59" name="TextBox 18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0" name="TextBox 18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1" name="TextBox 18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2" name="TextBox 18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3" name="TextBox 18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4" name="TextBox 18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5" name="TextBox 18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6" name="TextBox 18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7" name="TextBox 18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8" name="TextBox 18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69" name="TextBox 18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0" name="TextBox 18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1" name="TextBox 18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2" name="TextBox 18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3" name="TextBox 18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4" name="TextBox 18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5" name="TextBox 18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6" name="TextBox 18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7" name="TextBox 18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8" name="TextBox 18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79" name="TextBox 18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0" name="TextBox 18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1" name="TextBox 18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2" name="TextBox 18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3" name="TextBox 18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4" name="TextBox 18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5" name="TextBox 18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6" name="TextBox 18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7" name="TextBox 18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8" name="TextBox 18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89" name="TextBox 18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0" name="TextBox 18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1" name="TextBox 18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2" name="TextBox 18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3" name="TextBox 18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4" name="TextBox 18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5" name="TextBox 18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6" name="TextBox 18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7" name="TextBox 18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8" name="TextBox 18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899" name="TextBox 18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0" name="TextBox 18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1" name="TextBox 19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2" name="TextBox 19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3" name="TextBox 19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4" name="TextBox 19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5" name="TextBox 19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6" name="TextBox 19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7" name="TextBox 19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8" name="TextBox 19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09" name="TextBox 19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0" name="TextBox 19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1" name="TextBox 19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2" name="TextBox 19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3" name="TextBox 19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4" name="TextBox 19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5" name="TextBox 19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6" name="TextBox 19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7" name="TextBox 19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8" name="TextBox 19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19" name="TextBox 19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0" name="TextBox 19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1" name="TextBox 19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2" name="TextBox 19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3" name="TextBox 19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4" name="TextBox 19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5" name="TextBox 19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6" name="TextBox 19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7" name="TextBox 19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8" name="TextBox 19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29" name="TextBox 19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0" name="TextBox 19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1" name="TextBox 19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2" name="TextBox 19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3" name="TextBox 19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4" name="TextBox 19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5" name="TextBox 19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6" name="TextBox 19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7" name="TextBox 19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8" name="TextBox 19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39" name="TextBox 19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0" name="TextBox 19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1" name="TextBox 19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2" name="TextBox 19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3" name="TextBox 19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4" name="TextBox 19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5" name="TextBox 19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6" name="TextBox 19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7" name="TextBox 19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8" name="TextBox 19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49" name="TextBox 19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0" name="TextBox 19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1" name="TextBox 19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2" name="TextBox 19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3" name="TextBox 19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4" name="TextBox 19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5" name="TextBox 19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6" name="TextBox 19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7" name="TextBox 19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8" name="TextBox 19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59" name="TextBox 19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0" name="TextBox 19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1" name="TextBox 19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2" name="TextBox 19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3" name="TextBox 19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4" name="TextBox 19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5" name="TextBox 19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6" name="TextBox 19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7" name="TextBox 19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8" name="TextBox 19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69" name="TextBox 19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0" name="TextBox 19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1" name="TextBox 19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2" name="TextBox 19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3" name="TextBox 19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4" name="TextBox 19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5" name="TextBox 19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6" name="TextBox 19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7" name="TextBox 19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8" name="TextBox 19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79" name="TextBox 19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0" name="TextBox 19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1" name="TextBox 19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2" name="TextBox 19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3" name="TextBox 19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4" name="TextBox 19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5" name="TextBox 19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6" name="TextBox 19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7" name="TextBox 19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8" name="TextBox 19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89" name="TextBox 19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0" name="TextBox 19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1" name="TextBox 19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2" name="TextBox 19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3" name="TextBox 19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4" name="TextBox 19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5" name="TextBox 19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6" name="TextBox 19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7" name="TextBox 19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8" name="TextBox 19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1999" name="TextBox 19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0" name="TextBox 19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1" name="TextBox 20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2" name="TextBox 20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3" name="TextBox 20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4" name="TextBox 20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5" name="TextBox 20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6" name="TextBox 20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7" name="TextBox 20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8" name="TextBox 20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09" name="TextBox 20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0" name="TextBox 20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1" name="TextBox 20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2" name="TextBox 20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3" name="TextBox 20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4" name="TextBox 20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5" name="TextBox 20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6" name="TextBox 20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7" name="TextBox 20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8" name="TextBox 20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19" name="TextBox 20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0" name="TextBox 20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1" name="TextBox 20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2" name="TextBox 20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3" name="TextBox 20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4" name="TextBox 20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5" name="TextBox 20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6" name="TextBox 20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7" name="TextBox 20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8" name="TextBox 20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29" name="TextBox 20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0" name="TextBox 20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1" name="TextBox 20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2" name="TextBox 20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3" name="TextBox 20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4" name="TextBox 20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5" name="TextBox 20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6" name="TextBox 20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7" name="TextBox 20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8" name="TextBox 20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39" name="TextBox 20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0" name="TextBox 20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1" name="TextBox 20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2" name="TextBox 20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3" name="TextBox 20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4" name="TextBox 20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5" name="TextBox 20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6" name="TextBox 20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7" name="TextBox 20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8" name="TextBox 20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49" name="TextBox 20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0" name="TextBox 20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1" name="TextBox 20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2" name="TextBox 20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3" name="TextBox 20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4" name="TextBox 20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5" name="TextBox 20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6" name="TextBox 20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7" name="TextBox 20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8" name="TextBox 20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59" name="TextBox 20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0" name="TextBox 20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1" name="TextBox 20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2" name="TextBox 20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3" name="TextBox 20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4" name="TextBox 20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5" name="TextBox 20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6" name="TextBox 20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7" name="TextBox 20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8" name="TextBox 20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69" name="TextBox 20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0" name="TextBox 20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1" name="TextBox 20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2" name="TextBox 20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3" name="TextBox 20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4" name="TextBox 20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5" name="TextBox 20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6" name="TextBox 20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7" name="TextBox 20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8" name="TextBox 20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79" name="TextBox 20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0" name="TextBox 20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1" name="TextBox 20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2" name="TextBox 20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3" name="TextBox 20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4" name="TextBox 20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5" name="TextBox 20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6" name="TextBox 20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7" name="TextBox 20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8" name="TextBox 20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119</xdr:row>
      <xdr:rowOff>0</xdr:rowOff>
    </xdr:from>
    <xdr:ext cx="184731" cy="264560"/>
    <xdr:sp macro="" textlink="">
      <xdr:nvSpPr>
        <xdr:cNvPr id="2089" name="TextBox 20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1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2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5"/>
  <sheetViews>
    <sheetView zoomScale="72" zoomScaleNormal="72" workbookViewId="0">
      <selection sqref="A1:L4"/>
    </sheetView>
  </sheetViews>
  <sheetFormatPr defaultColWidth="8.77734375" defaultRowHeight="10.199999999999999"/>
  <cols>
    <col min="1" max="1" width="2.5546875" style="14" customWidth="1"/>
    <col min="2" max="2" width="2.77734375" style="14" customWidth="1"/>
    <col min="3" max="3" width="9" style="14" customWidth="1"/>
    <col min="4" max="4" width="41.33203125" style="13" customWidth="1"/>
    <col min="5" max="5" width="40.5546875" style="15" customWidth="1"/>
    <col min="6" max="6" width="14.77734375" style="14" customWidth="1"/>
    <col min="7" max="7" width="32.109375" style="14" customWidth="1"/>
    <col min="8" max="8" width="13.6640625" style="21" customWidth="1"/>
    <col min="9" max="9" width="6.77734375" style="14" customWidth="1"/>
    <col min="10" max="10" width="11" style="15" customWidth="1"/>
    <col min="11" max="11" width="26.109375" style="15" customWidth="1"/>
    <col min="12" max="12" width="14.21875" style="15" customWidth="1"/>
    <col min="13" max="14" width="10" style="15" bestFit="1" customWidth="1"/>
    <col min="15" max="15" width="11.77734375" style="15" bestFit="1" customWidth="1"/>
    <col min="16" max="16384" width="8.77734375" style="15"/>
  </cols>
  <sheetData>
    <row r="1" spans="1:15" ht="13.05" customHeight="1">
      <c r="A1" s="294" t="s">
        <v>222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</row>
    <row r="2" spans="1:15" ht="15.6">
      <c r="A2" s="294" t="s">
        <v>186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</row>
    <row r="3" spans="1:15" ht="15.6">
      <c r="A3" s="294" t="s">
        <v>187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</row>
    <row r="4" spans="1:15" ht="19.5" customHeight="1" thickBot="1">
      <c r="A4" s="297" t="s">
        <v>230</v>
      </c>
      <c r="B4" s="297"/>
      <c r="C4" s="297"/>
      <c r="D4" s="181" t="s">
        <v>188</v>
      </c>
      <c r="F4" s="16"/>
      <c r="G4" s="16"/>
      <c r="H4" s="22"/>
      <c r="I4" s="11"/>
    </row>
    <row r="5" spans="1:15" ht="22.95" customHeight="1">
      <c r="A5" s="286" t="s">
        <v>0</v>
      </c>
      <c r="B5" s="287"/>
      <c r="C5" s="287"/>
      <c r="D5" s="287" t="s">
        <v>19</v>
      </c>
      <c r="E5" s="287" t="s">
        <v>51</v>
      </c>
      <c r="F5" s="287" t="s">
        <v>225</v>
      </c>
      <c r="G5" s="287"/>
      <c r="H5" s="287"/>
      <c r="I5" s="287"/>
      <c r="J5" s="295" t="s">
        <v>77</v>
      </c>
      <c r="K5" s="287" t="s">
        <v>226</v>
      </c>
      <c r="L5" s="307"/>
    </row>
    <row r="6" spans="1:15" ht="34.950000000000003" customHeight="1">
      <c r="A6" s="288"/>
      <c r="B6" s="289"/>
      <c r="C6" s="289"/>
      <c r="D6" s="289"/>
      <c r="E6" s="289"/>
      <c r="F6" s="184" t="s">
        <v>71</v>
      </c>
      <c r="G6" s="184" t="s">
        <v>72</v>
      </c>
      <c r="H6" s="182" t="s">
        <v>73</v>
      </c>
      <c r="I6" s="184" t="s">
        <v>74</v>
      </c>
      <c r="J6" s="296"/>
      <c r="K6" s="184" t="s">
        <v>72</v>
      </c>
      <c r="L6" s="183" t="s">
        <v>73</v>
      </c>
    </row>
    <row r="7" spans="1:15">
      <c r="A7" s="290">
        <v>1</v>
      </c>
      <c r="B7" s="291"/>
      <c r="C7" s="291"/>
      <c r="D7" s="187">
        <v>2</v>
      </c>
      <c r="E7" s="187">
        <v>3</v>
      </c>
      <c r="F7" s="187">
        <v>4</v>
      </c>
      <c r="G7" s="187">
        <v>5</v>
      </c>
      <c r="H7" s="188">
        <v>6</v>
      </c>
      <c r="I7" s="187">
        <v>7</v>
      </c>
      <c r="J7" s="17"/>
      <c r="K7" s="187">
        <v>9</v>
      </c>
      <c r="L7" s="9">
        <v>10</v>
      </c>
    </row>
    <row r="8" spans="1:15" ht="40.5" customHeight="1">
      <c r="A8" s="292" t="s">
        <v>401</v>
      </c>
      <c r="B8" s="293"/>
      <c r="C8" s="293"/>
      <c r="D8" s="180" t="s">
        <v>20</v>
      </c>
      <c r="E8" s="33"/>
      <c r="F8" s="34"/>
      <c r="G8" s="34"/>
      <c r="H8" s="35">
        <f>SUM(H9:H20)</f>
        <v>1652750000</v>
      </c>
      <c r="I8" s="34"/>
      <c r="J8" s="36"/>
      <c r="K8" s="36"/>
      <c r="L8" s="190">
        <f>SUM(L9:L20)</f>
        <v>1988076000</v>
      </c>
      <c r="O8" s="15">
        <f>SUM(N9:N20)</f>
        <v>28500000</v>
      </c>
    </row>
    <row r="9" spans="1:15" ht="24" customHeight="1">
      <c r="A9" s="189"/>
      <c r="B9" s="186" t="s">
        <v>1</v>
      </c>
      <c r="C9" s="187">
        <v>1</v>
      </c>
      <c r="D9" s="3" t="s">
        <v>21</v>
      </c>
      <c r="E9" s="4" t="s">
        <v>52</v>
      </c>
      <c r="F9" s="187" t="s">
        <v>75</v>
      </c>
      <c r="G9" s="30" t="s">
        <v>202</v>
      </c>
      <c r="H9" s="23">
        <v>25500000</v>
      </c>
      <c r="I9" s="187" t="s">
        <v>76</v>
      </c>
      <c r="J9" s="17"/>
      <c r="K9" s="30" t="s">
        <v>202</v>
      </c>
      <c r="L9" s="44">
        <v>30000000</v>
      </c>
    </row>
    <row r="10" spans="1:15" ht="31.5" customHeight="1">
      <c r="A10" s="189"/>
      <c r="B10" s="186" t="s">
        <v>2</v>
      </c>
      <c r="C10" s="187">
        <v>2</v>
      </c>
      <c r="D10" s="3" t="s">
        <v>22</v>
      </c>
      <c r="E10" s="4" t="s">
        <v>53</v>
      </c>
      <c r="F10" s="187" t="s">
        <v>75</v>
      </c>
      <c r="G10" s="30" t="s">
        <v>202</v>
      </c>
      <c r="H10" s="23">
        <v>350000000</v>
      </c>
      <c r="I10" s="187" t="s">
        <v>76</v>
      </c>
      <c r="J10" s="17"/>
      <c r="K10" s="30" t="s">
        <v>202</v>
      </c>
      <c r="L10" s="44">
        <v>444156000</v>
      </c>
    </row>
    <row r="11" spans="1:15" ht="27" customHeight="1">
      <c r="A11" s="189"/>
      <c r="B11" s="186" t="s">
        <v>3</v>
      </c>
      <c r="C11" s="187">
        <v>3</v>
      </c>
      <c r="D11" s="3" t="s">
        <v>23</v>
      </c>
      <c r="E11" s="4" t="s">
        <v>54</v>
      </c>
      <c r="F11" s="187" t="s">
        <v>75</v>
      </c>
      <c r="G11" s="30" t="s">
        <v>202</v>
      </c>
      <c r="H11" s="23">
        <v>20000000</v>
      </c>
      <c r="I11" s="187" t="s">
        <v>76</v>
      </c>
      <c r="J11" s="17"/>
      <c r="K11" s="30" t="s">
        <v>202</v>
      </c>
      <c r="L11" s="44">
        <v>30000000</v>
      </c>
    </row>
    <row r="12" spans="1:15" ht="29.55" customHeight="1">
      <c r="A12" s="189"/>
      <c r="B12" s="186" t="s">
        <v>4</v>
      </c>
      <c r="C12" s="187">
        <v>4</v>
      </c>
      <c r="D12" s="3" t="s">
        <v>24</v>
      </c>
      <c r="E12" s="4" t="s">
        <v>55</v>
      </c>
      <c r="F12" s="187" t="s">
        <v>75</v>
      </c>
      <c r="G12" s="30" t="s">
        <v>202</v>
      </c>
      <c r="H12" s="23">
        <v>410000000</v>
      </c>
      <c r="I12" s="187" t="s">
        <v>76</v>
      </c>
      <c r="J12" s="17"/>
      <c r="K12" s="30" t="s">
        <v>202</v>
      </c>
      <c r="L12" s="44">
        <v>450000000</v>
      </c>
    </row>
    <row r="13" spans="1:15" ht="18" customHeight="1">
      <c r="A13" s="189"/>
      <c r="B13" s="186" t="s">
        <v>5</v>
      </c>
      <c r="C13" s="187">
        <v>5</v>
      </c>
      <c r="D13" s="3" t="s">
        <v>25</v>
      </c>
      <c r="E13" s="4" t="s">
        <v>224</v>
      </c>
      <c r="F13" s="187" t="s">
        <v>75</v>
      </c>
      <c r="G13" s="30" t="s">
        <v>202</v>
      </c>
      <c r="H13" s="23">
        <v>52500000</v>
      </c>
      <c r="I13" s="187" t="s">
        <v>76</v>
      </c>
      <c r="J13" s="17"/>
      <c r="K13" s="30" t="s">
        <v>202</v>
      </c>
      <c r="L13" s="44">
        <f t="shared" ref="L13:L17" si="0">+H13*110%</f>
        <v>57750000.000000007</v>
      </c>
    </row>
    <row r="14" spans="1:15" ht="40.049999999999997" customHeight="1">
      <c r="A14" s="189"/>
      <c r="B14" s="186" t="s">
        <v>6</v>
      </c>
      <c r="C14" s="187">
        <v>6</v>
      </c>
      <c r="D14" s="3" t="s">
        <v>26</v>
      </c>
      <c r="E14" s="4" t="s">
        <v>196</v>
      </c>
      <c r="F14" s="187" t="s">
        <v>75</v>
      </c>
      <c r="G14" s="30" t="s">
        <v>202</v>
      </c>
      <c r="H14" s="23">
        <v>39500000</v>
      </c>
      <c r="I14" s="187" t="s">
        <v>76</v>
      </c>
      <c r="J14" s="17"/>
      <c r="K14" s="30" t="s">
        <v>202</v>
      </c>
      <c r="L14" s="44">
        <f t="shared" si="0"/>
        <v>43450000</v>
      </c>
    </row>
    <row r="15" spans="1:15" ht="36.450000000000003" customHeight="1">
      <c r="A15" s="189"/>
      <c r="B15" s="186" t="s">
        <v>7</v>
      </c>
      <c r="C15" s="187">
        <v>7</v>
      </c>
      <c r="D15" s="3" t="s">
        <v>27</v>
      </c>
      <c r="E15" s="4" t="s">
        <v>56</v>
      </c>
      <c r="F15" s="187" t="s">
        <v>75</v>
      </c>
      <c r="G15" s="30" t="s">
        <v>202</v>
      </c>
      <c r="H15" s="23">
        <v>15300000</v>
      </c>
      <c r="I15" s="187" t="s">
        <v>76</v>
      </c>
      <c r="J15" s="17"/>
      <c r="K15" s="30" t="s">
        <v>202</v>
      </c>
      <c r="L15" s="44">
        <v>12000000</v>
      </c>
    </row>
    <row r="16" spans="1:15" ht="39" customHeight="1">
      <c r="A16" s="189"/>
      <c r="B16" s="186" t="s">
        <v>8</v>
      </c>
      <c r="C16" s="187">
        <v>8</v>
      </c>
      <c r="D16" s="3" t="s">
        <v>28</v>
      </c>
      <c r="E16" s="4" t="s">
        <v>223</v>
      </c>
      <c r="F16" s="187" t="s">
        <v>75</v>
      </c>
      <c r="G16" s="30" t="s">
        <v>202</v>
      </c>
      <c r="H16" s="23">
        <v>49700000</v>
      </c>
      <c r="I16" s="187" t="s">
        <v>76</v>
      </c>
      <c r="J16" s="17"/>
      <c r="K16" s="30" t="s">
        <v>202</v>
      </c>
      <c r="L16" s="44">
        <f t="shared" si="0"/>
        <v>54670000.000000007</v>
      </c>
      <c r="O16" s="15" t="s">
        <v>410</v>
      </c>
    </row>
    <row r="17" spans="1:21" ht="30" customHeight="1">
      <c r="A17" s="189"/>
      <c r="B17" s="186" t="s">
        <v>9</v>
      </c>
      <c r="C17" s="187">
        <v>9</v>
      </c>
      <c r="D17" s="3" t="s">
        <v>29</v>
      </c>
      <c r="E17" s="4" t="s">
        <v>58</v>
      </c>
      <c r="F17" s="187" t="s">
        <v>75</v>
      </c>
      <c r="G17" s="30" t="s">
        <v>202</v>
      </c>
      <c r="H17" s="23">
        <v>20500000</v>
      </c>
      <c r="I17" s="187" t="s">
        <v>76</v>
      </c>
      <c r="J17" s="17"/>
      <c r="K17" s="30" t="s">
        <v>202</v>
      </c>
      <c r="L17" s="44">
        <f t="shared" si="0"/>
        <v>22550000</v>
      </c>
      <c r="O17" s="15" t="s">
        <v>411</v>
      </c>
      <c r="P17" s="15" t="s">
        <v>412</v>
      </c>
      <c r="Q17" s="298" t="s">
        <v>413</v>
      </c>
      <c r="R17" s="298"/>
      <c r="S17" s="298"/>
      <c r="T17" s="298"/>
      <c r="U17" s="298"/>
    </row>
    <row r="18" spans="1:21" ht="36" customHeight="1">
      <c r="A18" s="189"/>
      <c r="B18" s="186" t="s">
        <v>10</v>
      </c>
      <c r="C18" s="187">
        <v>10</v>
      </c>
      <c r="D18" s="3" t="s">
        <v>30</v>
      </c>
      <c r="E18" s="4" t="s">
        <v>57</v>
      </c>
      <c r="F18" s="187" t="s">
        <v>75</v>
      </c>
      <c r="G18" s="30" t="s">
        <v>202</v>
      </c>
      <c r="H18" s="23">
        <v>650000000</v>
      </c>
      <c r="I18" s="187" t="s">
        <v>76</v>
      </c>
      <c r="J18" s="17"/>
      <c r="K18" s="30" t="s">
        <v>202</v>
      </c>
      <c r="L18" s="44">
        <f>+H18*110%+100000000</f>
        <v>815000000</v>
      </c>
      <c r="Q18" s="298" t="s">
        <v>414</v>
      </c>
      <c r="R18" s="298"/>
      <c r="S18" s="298"/>
    </row>
    <row r="19" spans="1:21" ht="35.549999999999997" customHeight="1">
      <c r="A19" s="189"/>
      <c r="B19" s="186"/>
      <c r="C19" s="187">
        <v>11</v>
      </c>
      <c r="D19" s="173" t="s">
        <v>382</v>
      </c>
      <c r="E19" s="173" t="s">
        <v>382</v>
      </c>
      <c r="F19" s="175"/>
      <c r="G19" s="174" t="s">
        <v>383</v>
      </c>
      <c r="H19" s="23"/>
      <c r="I19" s="187"/>
      <c r="J19" s="17"/>
      <c r="K19" s="30"/>
      <c r="L19" s="44"/>
    </row>
    <row r="20" spans="1:21" ht="30" customHeight="1">
      <c r="A20" s="189"/>
      <c r="B20" s="186" t="s">
        <v>11</v>
      </c>
      <c r="C20" s="187">
        <v>12</v>
      </c>
      <c r="D20" s="3" t="s">
        <v>31</v>
      </c>
      <c r="E20" s="4" t="s">
        <v>59</v>
      </c>
      <c r="F20" s="187" t="s">
        <v>75</v>
      </c>
      <c r="G20" s="30" t="s">
        <v>202</v>
      </c>
      <c r="H20" s="23">
        <v>19750000</v>
      </c>
      <c r="I20" s="187" t="s">
        <v>76</v>
      </c>
      <c r="J20" s="17"/>
      <c r="K20" s="30" t="s">
        <v>202</v>
      </c>
      <c r="L20" s="44">
        <v>28500000</v>
      </c>
      <c r="N20" s="15">
        <v>28500000</v>
      </c>
    </row>
    <row r="21" spans="1:21">
      <c r="A21" s="292" t="s">
        <v>402</v>
      </c>
      <c r="B21" s="293"/>
      <c r="C21" s="293"/>
      <c r="D21" s="180" t="s">
        <v>32</v>
      </c>
      <c r="E21" s="37"/>
      <c r="F21" s="34"/>
      <c r="G21" s="38"/>
      <c r="H21" s="39">
        <f>SUM(H22:H33)</f>
        <v>4947035600</v>
      </c>
      <c r="I21" s="34"/>
      <c r="J21" s="36"/>
      <c r="K21" s="38"/>
      <c r="L21" s="191">
        <f>SUM(L22:L33)</f>
        <v>5066739160</v>
      </c>
    </row>
    <row r="22" spans="1:21" ht="31.5" customHeight="1">
      <c r="A22" s="1"/>
      <c r="B22" s="186" t="s">
        <v>3</v>
      </c>
      <c r="C22" s="186"/>
      <c r="D22" s="3" t="s">
        <v>33</v>
      </c>
      <c r="E22" s="4" t="s">
        <v>60</v>
      </c>
      <c r="F22" s="187" t="s">
        <v>75</v>
      </c>
      <c r="G22" s="30" t="s">
        <v>203</v>
      </c>
      <c r="H22" s="23">
        <f>750000000-500000</f>
        <v>749500000</v>
      </c>
      <c r="I22" s="187" t="s">
        <v>76</v>
      </c>
      <c r="J22" s="17"/>
      <c r="K22" s="30" t="s">
        <v>203</v>
      </c>
      <c r="L22" s="44">
        <f>+H22*110%-425000000</f>
        <v>399450000.00000012</v>
      </c>
      <c r="N22" s="15">
        <v>375000000</v>
      </c>
    </row>
    <row r="23" spans="1:21" ht="40.5" customHeight="1">
      <c r="A23" s="189"/>
      <c r="B23" s="186" t="s">
        <v>12</v>
      </c>
      <c r="C23" s="186"/>
      <c r="D23" s="3" t="s">
        <v>34</v>
      </c>
      <c r="E23" s="4" t="s">
        <v>384</v>
      </c>
      <c r="F23" s="187" t="s">
        <v>75</v>
      </c>
      <c r="G23" s="30" t="s">
        <v>218</v>
      </c>
      <c r="H23" s="23">
        <f>275650000+2000000000-514400</f>
        <v>2275135600</v>
      </c>
      <c r="I23" s="187" t="s">
        <v>76</v>
      </c>
      <c r="J23" s="17"/>
      <c r="K23" s="30" t="s">
        <v>218</v>
      </c>
      <c r="L23" s="44">
        <f t="shared" ref="L23:L33" si="1">+H23*110%</f>
        <v>2502649160</v>
      </c>
      <c r="N23" s="15">
        <v>230000000</v>
      </c>
    </row>
    <row r="24" spans="1:21" ht="23.55" customHeight="1">
      <c r="A24" s="189"/>
      <c r="B24" s="186"/>
      <c r="C24" s="186"/>
      <c r="D24" s="3" t="s">
        <v>194</v>
      </c>
      <c r="E24" s="4" t="s">
        <v>385</v>
      </c>
      <c r="F24" s="187" t="s">
        <v>75</v>
      </c>
      <c r="G24" s="30" t="s">
        <v>204</v>
      </c>
      <c r="H24" s="23">
        <v>201500000</v>
      </c>
      <c r="I24" s="187" t="s">
        <v>76</v>
      </c>
      <c r="J24" s="17"/>
      <c r="K24" s="30" t="s">
        <v>204</v>
      </c>
      <c r="L24" s="44">
        <f t="shared" si="1"/>
        <v>221650000.00000003</v>
      </c>
      <c r="N24" s="15">
        <v>335000000</v>
      </c>
    </row>
    <row r="25" spans="1:21" ht="21.45" customHeight="1">
      <c r="A25" s="189"/>
      <c r="B25" s="186" t="s">
        <v>4</v>
      </c>
      <c r="C25" s="186"/>
      <c r="D25" s="3" t="s">
        <v>195</v>
      </c>
      <c r="E25" s="4" t="s">
        <v>386</v>
      </c>
      <c r="F25" s="187" t="s">
        <v>75</v>
      </c>
      <c r="G25" s="30" t="s">
        <v>205</v>
      </c>
      <c r="H25" s="23">
        <v>230000000</v>
      </c>
      <c r="I25" s="187" t="s">
        <v>76</v>
      </c>
      <c r="J25" s="17"/>
      <c r="K25" s="30" t="s">
        <v>205</v>
      </c>
      <c r="L25" s="44">
        <f>+H25*110%+50000000</f>
        <v>303000000</v>
      </c>
      <c r="N25" s="15">
        <v>167800000</v>
      </c>
    </row>
    <row r="26" spans="1:21" ht="24" customHeight="1">
      <c r="A26" s="189"/>
      <c r="B26" s="186" t="s">
        <v>6</v>
      </c>
      <c r="C26" s="186"/>
      <c r="D26" s="3" t="s">
        <v>35</v>
      </c>
      <c r="E26" s="4" t="s">
        <v>61</v>
      </c>
      <c r="F26" s="187" t="s">
        <v>75</v>
      </c>
      <c r="G26" s="30" t="s">
        <v>206</v>
      </c>
      <c r="H26" s="23">
        <v>97500000</v>
      </c>
      <c r="I26" s="187" t="s">
        <v>76</v>
      </c>
      <c r="J26" s="17"/>
      <c r="K26" s="30" t="s">
        <v>206</v>
      </c>
      <c r="L26" s="44">
        <f t="shared" si="1"/>
        <v>107250000.00000001</v>
      </c>
      <c r="N26" s="15">
        <v>39850000</v>
      </c>
    </row>
    <row r="27" spans="1:21" ht="21.45" customHeight="1">
      <c r="A27" s="189"/>
      <c r="B27" s="186" t="s">
        <v>9</v>
      </c>
      <c r="C27" s="187"/>
      <c r="D27" s="3" t="s">
        <v>36</v>
      </c>
      <c r="E27" s="4" t="s">
        <v>62</v>
      </c>
      <c r="F27" s="187" t="s">
        <v>75</v>
      </c>
      <c r="G27" s="30" t="s">
        <v>207</v>
      </c>
      <c r="H27" s="23">
        <v>13500000</v>
      </c>
      <c r="I27" s="187" t="s">
        <v>76</v>
      </c>
      <c r="J27" s="17"/>
      <c r="K27" s="30" t="s">
        <v>207</v>
      </c>
      <c r="L27" s="44">
        <f t="shared" si="1"/>
        <v>14850000.000000002</v>
      </c>
      <c r="N27" s="15">
        <v>18700000</v>
      </c>
    </row>
    <row r="28" spans="1:21">
      <c r="A28" s="189"/>
      <c r="B28" s="186" t="s">
        <v>11</v>
      </c>
      <c r="C28" s="186"/>
      <c r="D28" s="3" t="s">
        <v>37</v>
      </c>
      <c r="E28" s="4" t="s">
        <v>63</v>
      </c>
      <c r="F28" s="187" t="s">
        <v>75</v>
      </c>
      <c r="G28" s="30" t="s">
        <v>202</v>
      </c>
      <c r="H28" s="23">
        <f>93500000+106500000-3000000-500000</f>
        <v>196500000</v>
      </c>
      <c r="I28" s="187" t="s">
        <v>76</v>
      </c>
      <c r="J28" s="17"/>
      <c r="K28" s="30" t="s">
        <v>202</v>
      </c>
      <c r="L28" s="44">
        <f t="shared" si="1"/>
        <v>216150000.00000003</v>
      </c>
      <c r="N28" s="29">
        <v>17500000</v>
      </c>
    </row>
    <row r="29" spans="1:21" ht="21.45" customHeight="1">
      <c r="A29" s="189"/>
      <c r="B29" s="186" t="s">
        <v>13</v>
      </c>
      <c r="C29" s="186"/>
      <c r="D29" s="3" t="s">
        <v>38</v>
      </c>
      <c r="E29" s="4" t="s">
        <v>377</v>
      </c>
      <c r="F29" s="187" t="s">
        <v>75</v>
      </c>
      <c r="G29" s="30" t="s">
        <v>202</v>
      </c>
      <c r="H29" s="23">
        <v>20000000</v>
      </c>
      <c r="I29" s="187" t="s">
        <v>76</v>
      </c>
      <c r="J29" s="17"/>
      <c r="K29" s="30" t="s">
        <v>202</v>
      </c>
      <c r="L29" s="44">
        <f t="shared" si="1"/>
        <v>22000000</v>
      </c>
      <c r="N29" s="15">
        <v>120000000</v>
      </c>
    </row>
    <row r="30" spans="1:21" ht="15" customHeight="1">
      <c r="A30" s="189"/>
      <c r="B30" s="186" t="s">
        <v>14</v>
      </c>
      <c r="C30" s="186"/>
      <c r="D30" s="3" t="s">
        <v>39</v>
      </c>
      <c r="E30" s="4" t="s">
        <v>65</v>
      </c>
      <c r="F30" s="187" t="s">
        <v>75</v>
      </c>
      <c r="G30" s="30" t="s">
        <v>202</v>
      </c>
      <c r="H30" s="23">
        <v>45500000</v>
      </c>
      <c r="I30" s="187" t="s">
        <v>76</v>
      </c>
      <c r="J30" s="17"/>
      <c r="K30" s="30" t="s">
        <v>202</v>
      </c>
      <c r="L30" s="44">
        <f t="shared" si="1"/>
        <v>50050000.000000007</v>
      </c>
      <c r="N30" s="15">
        <v>43000000</v>
      </c>
    </row>
    <row r="31" spans="1:21" ht="20.399999999999999">
      <c r="A31" s="189"/>
      <c r="B31" s="187"/>
      <c r="C31" s="187"/>
      <c r="D31" s="3" t="s">
        <v>216</v>
      </c>
      <c r="E31" s="17" t="s">
        <v>378</v>
      </c>
      <c r="F31" s="187" t="s">
        <v>75</v>
      </c>
      <c r="G31" s="4" t="s">
        <v>217</v>
      </c>
      <c r="H31" s="32">
        <v>800000000</v>
      </c>
      <c r="I31" s="187" t="s">
        <v>76</v>
      </c>
      <c r="J31" s="17"/>
      <c r="K31" s="4" t="s">
        <v>217</v>
      </c>
      <c r="L31" s="44">
        <f t="shared" si="1"/>
        <v>880000000.00000012</v>
      </c>
      <c r="N31" s="15">
        <v>17600000</v>
      </c>
    </row>
    <row r="32" spans="1:21">
      <c r="A32" s="189"/>
      <c r="B32" s="186" t="s">
        <v>15</v>
      </c>
      <c r="C32" s="186"/>
      <c r="D32" s="3" t="s">
        <v>40</v>
      </c>
      <c r="E32" s="4" t="s">
        <v>66</v>
      </c>
      <c r="F32" s="187" t="s">
        <v>75</v>
      </c>
      <c r="G32" s="30" t="s">
        <v>202</v>
      </c>
      <c r="H32" s="23">
        <v>132650000</v>
      </c>
      <c r="I32" s="187" t="s">
        <v>76</v>
      </c>
      <c r="J32" s="17"/>
      <c r="K32" s="30" t="s">
        <v>202</v>
      </c>
      <c r="L32" s="44">
        <f t="shared" si="1"/>
        <v>145915000</v>
      </c>
      <c r="N32" s="15">
        <v>21500000</v>
      </c>
    </row>
    <row r="33" spans="1:15" ht="28.05" customHeight="1">
      <c r="A33" s="189"/>
      <c r="B33" s="186" t="s">
        <v>16</v>
      </c>
      <c r="C33" s="186"/>
      <c r="D33" s="3" t="s">
        <v>41</v>
      </c>
      <c r="E33" s="4" t="s">
        <v>67</v>
      </c>
      <c r="F33" s="187" t="s">
        <v>75</v>
      </c>
      <c r="G33" s="30" t="s">
        <v>202</v>
      </c>
      <c r="H33" s="23">
        <v>185250000</v>
      </c>
      <c r="I33" s="187" t="s">
        <v>76</v>
      </c>
      <c r="J33" s="17"/>
      <c r="K33" s="30" t="s">
        <v>202</v>
      </c>
      <c r="L33" s="44">
        <f t="shared" si="1"/>
        <v>203775000.00000003</v>
      </c>
      <c r="N33" s="15">
        <v>200000000</v>
      </c>
    </row>
    <row r="34" spans="1:15">
      <c r="A34" s="292" t="s">
        <v>403</v>
      </c>
      <c r="B34" s="293"/>
      <c r="C34" s="293"/>
      <c r="D34" s="180" t="s">
        <v>42</v>
      </c>
      <c r="E34" s="33"/>
      <c r="F34" s="34"/>
      <c r="G34" s="40"/>
      <c r="H34" s="39">
        <f>SUM(H35:H35)</f>
        <v>45600000</v>
      </c>
      <c r="I34" s="34"/>
      <c r="J34" s="36"/>
      <c r="K34" s="40"/>
      <c r="L34" s="191">
        <f>SUM(L35:L35)</f>
        <v>60660000.000000007</v>
      </c>
      <c r="N34" s="15">
        <v>528000000</v>
      </c>
    </row>
    <row r="35" spans="1:15" ht="36.450000000000003" customHeight="1">
      <c r="A35" s="1"/>
      <c r="B35" s="186" t="s">
        <v>2</v>
      </c>
      <c r="C35" s="2"/>
      <c r="D35" s="3" t="s">
        <v>43</v>
      </c>
      <c r="E35" s="3" t="s">
        <v>208</v>
      </c>
      <c r="F35" s="187" t="s">
        <v>75</v>
      </c>
      <c r="G35" s="4" t="s">
        <v>209</v>
      </c>
      <c r="H35" s="23">
        <v>45600000</v>
      </c>
      <c r="I35" s="187" t="s">
        <v>76</v>
      </c>
      <c r="J35" s="17"/>
      <c r="K35" s="4" t="s">
        <v>209</v>
      </c>
      <c r="L35" s="44">
        <f>+H35*110%+5000000+5500000</f>
        <v>60660000.000000007</v>
      </c>
    </row>
    <row r="36" spans="1:15" ht="20.399999999999999">
      <c r="A36" s="292" t="s">
        <v>404</v>
      </c>
      <c r="B36" s="293"/>
      <c r="C36" s="293"/>
      <c r="D36" s="180" t="s">
        <v>44</v>
      </c>
      <c r="E36" s="33"/>
      <c r="F36" s="34"/>
      <c r="G36" s="38"/>
      <c r="H36" s="39">
        <f>SUM(H37:H38)</f>
        <v>201900000</v>
      </c>
      <c r="I36" s="34"/>
      <c r="J36" s="36"/>
      <c r="K36" s="38"/>
      <c r="L36" s="191">
        <f>SUM(L37:L38)</f>
        <v>222090000.00000003</v>
      </c>
    </row>
    <row r="37" spans="1:15" ht="37.5" customHeight="1">
      <c r="A37" s="185"/>
      <c r="B37" s="186" t="s">
        <v>1</v>
      </c>
      <c r="C37" s="187"/>
      <c r="D37" s="3" t="s">
        <v>45</v>
      </c>
      <c r="E37" s="4" t="s">
        <v>45</v>
      </c>
      <c r="F37" s="187" t="s">
        <v>75</v>
      </c>
      <c r="G37" s="30" t="s">
        <v>210</v>
      </c>
      <c r="H37" s="23">
        <v>22500000</v>
      </c>
      <c r="I37" s="187" t="s">
        <v>76</v>
      </c>
      <c r="J37" s="17"/>
      <c r="K37" s="30" t="s">
        <v>210</v>
      </c>
      <c r="L37" s="44">
        <f t="shared" ref="L37:L38" si="2">+H37*110%</f>
        <v>24750000.000000004</v>
      </c>
    </row>
    <row r="38" spans="1:15" ht="46.5" customHeight="1">
      <c r="A38" s="189"/>
      <c r="B38" s="186" t="s">
        <v>17</v>
      </c>
      <c r="C38" s="186"/>
      <c r="D38" s="3" t="s">
        <v>46</v>
      </c>
      <c r="E38" s="176" t="s">
        <v>388</v>
      </c>
      <c r="F38" s="187" t="s">
        <v>75</v>
      </c>
      <c r="G38" s="30" t="s">
        <v>202</v>
      </c>
      <c r="H38" s="23">
        <f>180000000-600000</f>
        <v>179400000</v>
      </c>
      <c r="I38" s="187" t="s">
        <v>76</v>
      </c>
      <c r="J38" s="17"/>
      <c r="K38" s="30" t="s">
        <v>202</v>
      </c>
      <c r="L38" s="44">
        <f t="shared" si="2"/>
        <v>197340000.00000003</v>
      </c>
    </row>
    <row r="39" spans="1:15" ht="20.399999999999999">
      <c r="A39" s="292" t="s">
        <v>405</v>
      </c>
      <c r="B39" s="308"/>
      <c r="C39" s="308"/>
      <c r="D39" s="180" t="s">
        <v>396</v>
      </c>
      <c r="E39" s="33"/>
      <c r="F39" s="34"/>
      <c r="G39" s="38"/>
      <c r="H39" s="39">
        <f>SUM(H40:H42)</f>
        <v>288470000</v>
      </c>
      <c r="I39" s="34"/>
      <c r="J39" s="36"/>
      <c r="K39" s="38"/>
      <c r="L39" s="45">
        <f>SUM(L40:L42)</f>
        <v>338684840.00000006</v>
      </c>
    </row>
    <row r="40" spans="1:15" ht="35.549999999999997" customHeight="1">
      <c r="A40" s="189"/>
      <c r="B40" s="186" t="s">
        <v>1</v>
      </c>
      <c r="C40" s="186"/>
      <c r="D40" s="3" t="s">
        <v>221</v>
      </c>
      <c r="E40" s="4" t="s">
        <v>375</v>
      </c>
      <c r="F40" s="187" t="s">
        <v>75</v>
      </c>
      <c r="G40" s="30" t="s">
        <v>202</v>
      </c>
      <c r="H40" s="23">
        <v>86340000</v>
      </c>
      <c r="I40" s="187" t="s">
        <v>76</v>
      </c>
      <c r="J40" s="17"/>
      <c r="K40" s="30" t="s">
        <v>202</v>
      </c>
      <c r="L40" s="44">
        <f t="shared" ref="L40:L42" si="3">+H40*110%</f>
        <v>94974000.000000015</v>
      </c>
    </row>
    <row r="41" spans="1:15" ht="41.55" customHeight="1">
      <c r="A41" s="189"/>
      <c r="B41" s="186" t="s">
        <v>2</v>
      </c>
      <c r="C41" s="186"/>
      <c r="D41" s="3" t="s">
        <v>48</v>
      </c>
      <c r="E41" s="4" t="s">
        <v>376</v>
      </c>
      <c r="F41" s="187" t="s">
        <v>75</v>
      </c>
      <c r="G41" s="30" t="s">
        <v>202</v>
      </c>
      <c r="H41" s="23">
        <f>168130000</f>
        <v>168130000</v>
      </c>
      <c r="I41" s="187" t="s">
        <v>76</v>
      </c>
      <c r="J41" s="17"/>
      <c r="K41" s="30" t="s">
        <v>202</v>
      </c>
      <c r="L41" s="44">
        <f>+H41*110%+21367840</f>
        <v>206310840.00000003</v>
      </c>
    </row>
    <row r="42" spans="1:15" ht="35.549999999999997" customHeight="1">
      <c r="A42" s="189"/>
      <c r="B42" s="186" t="s">
        <v>17</v>
      </c>
      <c r="C42" s="186"/>
      <c r="D42" s="3" t="s">
        <v>49</v>
      </c>
      <c r="E42" s="176" t="s">
        <v>387</v>
      </c>
      <c r="F42" s="187" t="s">
        <v>75</v>
      </c>
      <c r="G42" s="30" t="s">
        <v>202</v>
      </c>
      <c r="H42" s="23">
        <v>34000000</v>
      </c>
      <c r="I42" s="187" t="s">
        <v>76</v>
      </c>
      <c r="J42" s="17"/>
      <c r="K42" s="30" t="s">
        <v>202</v>
      </c>
      <c r="L42" s="44">
        <f t="shared" si="3"/>
        <v>37400000</v>
      </c>
    </row>
    <row r="43" spans="1:15" ht="35.549999999999997" customHeight="1">
      <c r="A43" s="301" t="s">
        <v>406</v>
      </c>
      <c r="B43" s="302"/>
      <c r="C43" s="303"/>
      <c r="D43" s="178" t="s">
        <v>389</v>
      </c>
      <c r="E43" s="176"/>
      <c r="F43" s="187"/>
      <c r="G43" s="30"/>
      <c r="H43" s="23"/>
      <c r="I43" s="187"/>
      <c r="J43" s="17"/>
      <c r="K43" s="30"/>
      <c r="L43" s="44"/>
    </row>
    <row r="44" spans="1:15" ht="20.399999999999999">
      <c r="A44" s="292"/>
      <c r="B44" s="308"/>
      <c r="C44" s="308"/>
      <c r="D44" s="33" t="s">
        <v>390</v>
      </c>
      <c r="E44" s="36"/>
      <c r="F44" s="34"/>
      <c r="G44" s="40"/>
      <c r="H44" s="39">
        <f>SUM(H45:H51)</f>
        <v>1259500000</v>
      </c>
      <c r="I44" s="34"/>
      <c r="J44" s="36"/>
      <c r="K44" s="40"/>
      <c r="L44" s="191">
        <f>SUM(L45:L51)</f>
        <v>1385450000.0000002</v>
      </c>
    </row>
    <row r="45" spans="1:15" ht="20.399999999999999">
      <c r="A45" s="189"/>
      <c r="B45" s="187"/>
      <c r="C45" s="187"/>
      <c r="D45" s="3" t="s">
        <v>78</v>
      </c>
      <c r="E45" s="17" t="s">
        <v>85</v>
      </c>
      <c r="F45" s="187" t="s">
        <v>75</v>
      </c>
      <c r="G45" s="172" t="s">
        <v>92</v>
      </c>
      <c r="H45" s="171">
        <v>100000000</v>
      </c>
      <c r="I45" s="187" t="s">
        <v>76</v>
      </c>
      <c r="J45" s="17"/>
      <c r="K45" s="172" t="s">
        <v>92</v>
      </c>
      <c r="L45" s="44">
        <f t="shared" ref="L45:L51" si="4">+H45*110%</f>
        <v>110000000.00000001</v>
      </c>
      <c r="O45" s="29"/>
    </row>
    <row r="46" spans="1:15" ht="37.950000000000003" customHeight="1">
      <c r="A46" s="189"/>
      <c r="B46" s="187"/>
      <c r="C46" s="187"/>
      <c r="D46" s="3" t="s">
        <v>79</v>
      </c>
      <c r="E46" s="17" t="s">
        <v>86</v>
      </c>
      <c r="F46" s="187" t="s">
        <v>75</v>
      </c>
      <c r="G46" s="4" t="s">
        <v>93</v>
      </c>
      <c r="H46" s="188">
        <v>100000000</v>
      </c>
      <c r="I46" s="187" t="s">
        <v>76</v>
      </c>
      <c r="J46" s="17"/>
      <c r="K46" s="4" t="s">
        <v>93</v>
      </c>
      <c r="L46" s="44">
        <f t="shared" si="4"/>
        <v>110000000.00000001</v>
      </c>
      <c r="O46" s="29"/>
    </row>
    <row r="47" spans="1:15" ht="22.5" customHeight="1">
      <c r="A47" s="189"/>
      <c r="B47" s="187"/>
      <c r="C47" s="187"/>
      <c r="D47" s="3" t="s">
        <v>80</v>
      </c>
      <c r="E47" s="17" t="s">
        <v>87</v>
      </c>
      <c r="F47" s="187" t="s">
        <v>75</v>
      </c>
      <c r="G47" s="4" t="s">
        <v>94</v>
      </c>
      <c r="H47" s="188">
        <f>240000000-40000000</f>
        <v>200000000</v>
      </c>
      <c r="I47" s="187" t="s">
        <v>76</v>
      </c>
      <c r="J47" s="17"/>
      <c r="K47" s="4" t="s">
        <v>94</v>
      </c>
      <c r="L47" s="44">
        <f t="shared" si="4"/>
        <v>220000000.00000003</v>
      </c>
    </row>
    <row r="48" spans="1:15" ht="20.55" customHeight="1">
      <c r="A48" s="189"/>
      <c r="B48" s="187"/>
      <c r="C48" s="187"/>
      <c r="D48" s="3" t="s">
        <v>81</v>
      </c>
      <c r="E48" s="17" t="s">
        <v>88</v>
      </c>
      <c r="F48" s="187"/>
      <c r="G48" s="4" t="s">
        <v>95</v>
      </c>
      <c r="H48" s="188">
        <v>100000000</v>
      </c>
      <c r="I48" s="187" t="s">
        <v>76</v>
      </c>
      <c r="J48" s="17"/>
      <c r="K48" s="4" t="s">
        <v>95</v>
      </c>
      <c r="L48" s="44">
        <f t="shared" si="4"/>
        <v>110000000.00000001</v>
      </c>
    </row>
    <row r="49" spans="1:14" ht="22.95" customHeight="1">
      <c r="A49" s="189"/>
      <c r="B49" s="187"/>
      <c r="C49" s="187"/>
      <c r="D49" s="3" t="s">
        <v>82</v>
      </c>
      <c r="E49" s="17" t="s">
        <v>89</v>
      </c>
      <c r="F49" s="187"/>
      <c r="G49" s="4" t="s">
        <v>96</v>
      </c>
      <c r="H49" s="188">
        <v>100000000</v>
      </c>
      <c r="I49" s="187" t="s">
        <v>76</v>
      </c>
      <c r="J49" s="17"/>
      <c r="K49" s="4" t="s">
        <v>96</v>
      </c>
      <c r="L49" s="44">
        <f t="shared" si="4"/>
        <v>110000000.00000001</v>
      </c>
    </row>
    <row r="50" spans="1:14" ht="13.5" customHeight="1">
      <c r="A50" s="189"/>
      <c r="B50" s="187"/>
      <c r="C50" s="187"/>
      <c r="D50" s="3" t="s">
        <v>83</v>
      </c>
      <c r="E50" s="17" t="s">
        <v>90</v>
      </c>
      <c r="F50" s="187"/>
      <c r="G50" s="4" t="s">
        <v>97</v>
      </c>
      <c r="H50" s="188">
        <f>200000000-20000000</f>
        <v>180000000</v>
      </c>
      <c r="I50" s="187" t="s">
        <v>76</v>
      </c>
      <c r="J50" s="17"/>
      <c r="K50" s="4" t="s">
        <v>97</v>
      </c>
      <c r="L50" s="44">
        <f t="shared" si="4"/>
        <v>198000000.00000003</v>
      </c>
    </row>
    <row r="51" spans="1:14" ht="28.95" customHeight="1">
      <c r="A51" s="189"/>
      <c r="B51" s="187"/>
      <c r="C51" s="187"/>
      <c r="D51" s="3" t="s">
        <v>84</v>
      </c>
      <c r="E51" s="17" t="s">
        <v>91</v>
      </c>
      <c r="F51" s="187"/>
      <c r="G51" s="4" t="s">
        <v>98</v>
      </c>
      <c r="H51" s="188">
        <v>479500000</v>
      </c>
      <c r="I51" s="187" t="s">
        <v>76</v>
      </c>
      <c r="J51" s="17"/>
      <c r="K51" s="4" t="s">
        <v>98</v>
      </c>
      <c r="L51" s="44">
        <f t="shared" si="4"/>
        <v>527450000.00000006</v>
      </c>
    </row>
    <row r="52" spans="1:14">
      <c r="A52" s="292"/>
      <c r="B52" s="308"/>
      <c r="C52" s="308"/>
      <c r="D52" s="33" t="s">
        <v>99</v>
      </c>
      <c r="E52" s="36"/>
      <c r="F52" s="34"/>
      <c r="G52" s="40"/>
      <c r="H52" s="39">
        <f>SUM(H53:H60)</f>
        <v>2305500000</v>
      </c>
      <c r="I52" s="34"/>
      <c r="J52" s="36"/>
      <c r="K52" s="40"/>
      <c r="L52" s="191">
        <f>SUM(L53:L60)</f>
        <v>2603050000</v>
      </c>
    </row>
    <row r="53" spans="1:14" ht="34.950000000000003" customHeight="1">
      <c r="A53" s="189"/>
      <c r="B53" s="187"/>
      <c r="C53" s="187"/>
      <c r="D53" s="3" t="s">
        <v>100</v>
      </c>
      <c r="E53" s="17" t="s">
        <v>108</v>
      </c>
      <c r="F53" s="187" t="s">
        <v>75</v>
      </c>
      <c r="G53" s="172" t="s">
        <v>115</v>
      </c>
      <c r="H53" s="171">
        <f>100000000+500000</f>
        <v>100500000</v>
      </c>
      <c r="I53" s="187" t="s">
        <v>76</v>
      </c>
      <c r="J53" s="17"/>
      <c r="K53" s="172" t="s">
        <v>115</v>
      </c>
      <c r="L53" s="44">
        <f>+H53*110%+10000000</f>
        <v>120550000.00000001</v>
      </c>
    </row>
    <row r="54" spans="1:14" ht="39" customHeight="1">
      <c r="A54" s="189"/>
      <c r="B54" s="187"/>
      <c r="C54" s="187"/>
      <c r="D54" s="3" t="s">
        <v>101</v>
      </c>
      <c r="E54" s="17" t="s">
        <v>109</v>
      </c>
      <c r="F54" s="187" t="s">
        <v>213</v>
      </c>
      <c r="G54" s="4" t="s">
        <v>116</v>
      </c>
      <c r="H54" s="188">
        <f>500000000-150000000-1500000</f>
        <v>348500000</v>
      </c>
      <c r="I54" s="187" t="s">
        <v>76</v>
      </c>
      <c r="J54" s="17"/>
      <c r="K54" s="4" t="s">
        <v>116</v>
      </c>
      <c r="L54" s="44">
        <f>+H54*110%+15000000</f>
        <v>398350000.00000006</v>
      </c>
    </row>
    <row r="55" spans="1:14" ht="28.95" customHeight="1">
      <c r="A55" s="189"/>
      <c r="B55" s="187"/>
      <c r="C55" s="187"/>
      <c r="D55" s="3" t="s">
        <v>102</v>
      </c>
      <c r="E55" s="17" t="s">
        <v>110</v>
      </c>
      <c r="F55" s="187" t="s">
        <v>213</v>
      </c>
      <c r="G55" s="4" t="s">
        <v>117</v>
      </c>
      <c r="H55" s="188">
        <f>200000000-20000000+1500000</f>
        <v>181500000</v>
      </c>
      <c r="I55" s="187" t="s">
        <v>76</v>
      </c>
      <c r="J55" s="17"/>
      <c r="K55" s="4" t="s">
        <v>117</v>
      </c>
      <c r="L55" s="44">
        <f>+H55*110%+22000000</f>
        <v>221650000.00000003</v>
      </c>
    </row>
    <row r="56" spans="1:14" ht="29.55" customHeight="1">
      <c r="A56" s="189"/>
      <c r="B56" s="187"/>
      <c r="C56" s="187"/>
      <c r="D56" s="3" t="s">
        <v>103</v>
      </c>
      <c r="E56" s="17" t="s">
        <v>111</v>
      </c>
      <c r="F56" s="187" t="s">
        <v>213</v>
      </c>
      <c r="G56" s="4" t="s">
        <v>118</v>
      </c>
      <c r="H56" s="188">
        <f>1000000000-525000000</f>
        <v>475000000</v>
      </c>
      <c r="I56" s="187" t="s">
        <v>76</v>
      </c>
      <c r="J56" s="17"/>
      <c r="K56" s="4" t="s">
        <v>118</v>
      </c>
      <c r="L56" s="44">
        <f t="shared" ref="L56:L60" si="5">+H56*110%</f>
        <v>522500000.00000006</v>
      </c>
    </row>
    <row r="57" spans="1:14" ht="20.399999999999999">
      <c r="A57" s="189"/>
      <c r="B57" s="187"/>
      <c r="C57" s="187"/>
      <c r="D57" s="3" t="s">
        <v>104</v>
      </c>
      <c r="E57" s="17" t="s">
        <v>112</v>
      </c>
      <c r="F57" s="187" t="s">
        <v>213</v>
      </c>
      <c r="G57" s="4" t="s">
        <v>119</v>
      </c>
      <c r="H57" s="188">
        <f>115000000-2000000</f>
        <v>113000000</v>
      </c>
      <c r="I57" s="187" t="s">
        <v>76</v>
      </c>
      <c r="J57" s="17"/>
      <c r="K57" s="4" t="s">
        <v>119</v>
      </c>
      <c r="L57" s="44">
        <f>+H57*110%+10000000</f>
        <v>134300000</v>
      </c>
    </row>
    <row r="58" spans="1:14" ht="20.399999999999999">
      <c r="A58" s="189"/>
      <c r="B58" s="187"/>
      <c r="C58" s="187"/>
      <c r="D58" s="3" t="s">
        <v>105</v>
      </c>
      <c r="E58" s="17" t="s">
        <v>113</v>
      </c>
      <c r="F58" s="187" t="s">
        <v>213</v>
      </c>
      <c r="G58" s="4" t="s">
        <v>120</v>
      </c>
      <c r="H58" s="188">
        <f>110000000+1500000</f>
        <v>111500000</v>
      </c>
      <c r="I58" s="187" t="s">
        <v>76</v>
      </c>
      <c r="J58" s="17"/>
      <c r="K58" s="4" t="s">
        <v>120</v>
      </c>
      <c r="L58" s="44">
        <f>+H58*110%+10000000</f>
        <v>132650000.00000001</v>
      </c>
    </row>
    <row r="59" spans="1:14" ht="38.549999999999997" customHeight="1">
      <c r="A59" s="189"/>
      <c r="B59" s="187"/>
      <c r="C59" s="187"/>
      <c r="D59" s="3" t="s">
        <v>106</v>
      </c>
      <c r="E59" s="17" t="s">
        <v>379</v>
      </c>
      <c r="F59" s="187" t="s">
        <v>213</v>
      </c>
      <c r="G59" s="4" t="s">
        <v>121</v>
      </c>
      <c r="H59" s="188">
        <f>600000000-280000000+500000</f>
        <v>320500000</v>
      </c>
      <c r="I59" s="187" t="s">
        <v>76</v>
      </c>
      <c r="J59" s="17"/>
      <c r="K59" s="4" t="s">
        <v>121</v>
      </c>
      <c r="L59" s="44">
        <f t="shared" si="5"/>
        <v>352550000</v>
      </c>
    </row>
    <row r="60" spans="1:14" ht="18.45" customHeight="1">
      <c r="A60" s="189"/>
      <c r="B60" s="187"/>
      <c r="C60" s="187"/>
      <c r="D60" s="3" t="s">
        <v>107</v>
      </c>
      <c r="E60" s="17" t="s">
        <v>114</v>
      </c>
      <c r="F60" s="187" t="s">
        <v>213</v>
      </c>
      <c r="G60" s="4" t="s">
        <v>122</v>
      </c>
      <c r="H60" s="188">
        <v>655000000</v>
      </c>
      <c r="I60" s="187" t="s">
        <v>76</v>
      </c>
      <c r="J60" s="17"/>
      <c r="K60" s="4" t="s">
        <v>122</v>
      </c>
      <c r="L60" s="44">
        <f t="shared" si="5"/>
        <v>720500000</v>
      </c>
    </row>
    <row r="61" spans="1:14" ht="20.399999999999999">
      <c r="A61" s="41"/>
      <c r="B61" s="34"/>
      <c r="C61" s="34"/>
      <c r="D61" s="33" t="s">
        <v>189</v>
      </c>
      <c r="E61" s="36"/>
      <c r="F61" s="34"/>
      <c r="G61" s="40"/>
      <c r="H61" s="39">
        <f>SUM(H62:H63)</f>
        <v>1616000000</v>
      </c>
      <c r="I61" s="34"/>
      <c r="J61" s="36"/>
      <c r="K61" s="40"/>
      <c r="L61" s="191">
        <f>SUM(L62:L63)</f>
        <v>1894500000</v>
      </c>
    </row>
    <row r="62" spans="1:14" ht="31.05" customHeight="1">
      <c r="A62" s="189"/>
      <c r="B62" s="187"/>
      <c r="C62" s="187"/>
      <c r="D62" s="3" t="s">
        <v>190</v>
      </c>
      <c r="E62" s="17" t="s">
        <v>191</v>
      </c>
      <c r="F62" s="187"/>
      <c r="G62" s="30" t="s">
        <v>202</v>
      </c>
      <c r="H62" s="188">
        <f>500000000-135000000+500000</f>
        <v>365500000</v>
      </c>
      <c r="I62" s="187" t="s">
        <v>76</v>
      </c>
      <c r="J62" s="17"/>
      <c r="K62" s="30" t="s">
        <v>202</v>
      </c>
      <c r="L62" s="192">
        <f>500000000-130000000+24500000</f>
        <v>394500000</v>
      </c>
      <c r="N62" s="15">
        <f>30000000-5500000</f>
        <v>24500000</v>
      </c>
    </row>
    <row r="63" spans="1:14" ht="25.95" customHeight="1">
      <c r="A63" s="189"/>
      <c r="B63" s="187"/>
      <c r="C63" s="187"/>
      <c r="D63" s="3" t="s">
        <v>192</v>
      </c>
      <c r="E63" s="17" t="s">
        <v>193</v>
      </c>
      <c r="F63" s="187" t="s">
        <v>75</v>
      </c>
      <c r="G63" s="30" t="s">
        <v>202</v>
      </c>
      <c r="H63" s="188">
        <v>1250500000</v>
      </c>
      <c r="I63" s="187" t="s">
        <v>76</v>
      </c>
      <c r="J63" s="17"/>
      <c r="K63" s="30" t="s">
        <v>202</v>
      </c>
      <c r="L63" s="192">
        <v>1500000000</v>
      </c>
    </row>
    <row r="64" spans="1:14" ht="28.05" customHeight="1">
      <c r="A64" s="304" t="s">
        <v>407</v>
      </c>
      <c r="B64" s="305"/>
      <c r="C64" s="306"/>
      <c r="D64" s="178" t="s">
        <v>391</v>
      </c>
      <c r="E64" s="17"/>
      <c r="F64" s="187"/>
      <c r="G64" s="30"/>
      <c r="H64" s="188"/>
      <c r="I64" s="187"/>
      <c r="J64" s="17"/>
      <c r="K64" s="30"/>
      <c r="L64" s="192"/>
    </row>
    <row r="65" spans="1:12" ht="37.5" customHeight="1">
      <c r="A65" s="189"/>
      <c r="B65" s="187"/>
      <c r="C65" s="187"/>
      <c r="D65" s="177" t="s">
        <v>392</v>
      </c>
      <c r="E65" s="17"/>
      <c r="F65" s="187"/>
      <c r="G65" s="30"/>
      <c r="H65" s="188"/>
      <c r="I65" s="187"/>
      <c r="J65" s="17"/>
      <c r="K65" s="30"/>
      <c r="L65" s="192"/>
    </row>
    <row r="66" spans="1:12" ht="20.399999999999999">
      <c r="A66" s="41"/>
      <c r="B66" s="34"/>
      <c r="C66" s="34"/>
      <c r="D66" s="33" t="s">
        <v>123</v>
      </c>
      <c r="E66" s="36"/>
      <c r="F66" s="34"/>
      <c r="G66" s="40"/>
      <c r="H66" s="39">
        <f>SUM(H67:H68)</f>
        <v>739000000</v>
      </c>
      <c r="I66" s="34"/>
      <c r="J66" s="36"/>
      <c r="K66" s="40"/>
      <c r="L66" s="191">
        <f>SUM(L67:L68)</f>
        <v>849900000</v>
      </c>
    </row>
    <row r="67" spans="1:12" ht="40.950000000000003" customHeight="1">
      <c r="A67" s="189"/>
      <c r="B67" s="187"/>
      <c r="C67" s="187"/>
      <c r="D67" s="3" t="s">
        <v>124</v>
      </c>
      <c r="E67" s="17" t="s">
        <v>126</v>
      </c>
      <c r="F67" s="187" t="s">
        <v>75</v>
      </c>
      <c r="G67" s="4" t="s">
        <v>128</v>
      </c>
      <c r="H67" s="188">
        <f>200000000-15000000-500000</f>
        <v>184500000</v>
      </c>
      <c r="I67" s="187" t="s">
        <v>76</v>
      </c>
      <c r="J67" s="17"/>
      <c r="K67" s="4" t="s">
        <v>128</v>
      </c>
      <c r="L67" s="44">
        <f>+H67*110%+22000000</f>
        <v>224950000.00000003</v>
      </c>
    </row>
    <row r="68" spans="1:12" ht="38.549999999999997" customHeight="1">
      <c r="A68" s="189"/>
      <c r="B68" s="187"/>
      <c r="C68" s="187"/>
      <c r="D68" s="3" t="s">
        <v>125</v>
      </c>
      <c r="E68" s="17" t="s">
        <v>127</v>
      </c>
      <c r="F68" s="187" t="s">
        <v>75</v>
      </c>
      <c r="G68" s="4" t="s">
        <v>129</v>
      </c>
      <c r="H68" s="188">
        <f>555000000-500000</f>
        <v>554500000</v>
      </c>
      <c r="I68" s="187" t="s">
        <v>76</v>
      </c>
      <c r="J68" s="17"/>
      <c r="K68" s="4" t="s">
        <v>129</v>
      </c>
      <c r="L68" s="44">
        <f>+H68*110%+15000000</f>
        <v>624950000</v>
      </c>
    </row>
    <row r="69" spans="1:12" ht="30.45" customHeight="1">
      <c r="A69" s="189"/>
      <c r="B69" s="187"/>
      <c r="C69" s="187"/>
      <c r="D69" s="177" t="s">
        <v>393</v>
      </c>
      <c r="E69" s="17"/>
      <c r="F69" s="187"/>
      <c r="G69" s="4"/>
      <c r="H69" s="188"/>
      <c r="I69" s="187"/>
      <c r="J69" s="17"/>
      <c r="K69" s="4"/>
      <c r="L69" s="44"/>
    </row>
    <row r="70" spans="1:12" ht="20.399999999999999">
      <c r="A70" s="41"/>
      <c r="B70" s="34"/>
      <c r="C70" s="34"/>
      <c r="D70" s="33" t="s">
        <v>130</v>
      </c>
      <c r="E70" s="36"/>
      <c r="F70" s="34"/>
      <c r="G70" s="40"/>
      <c r="H70" s="39">
        <f>SUM(H71:H77)</f>
        <v>4605000000</v>
      </c>
      <c r="I70" s="34" t="s">
        <v>76</v>
      </c>
      <c r="J70" s="36"/>
      <c r="K70" s="40"/>
      <c r="L70" s="191">
        <f>SUM(L71:L77)</f>
        <v>5070500000</v>
      </c>
    </row>
    <row r="71" spans="1:12" ht="33.450000000000003" customHeight="1">
      <c r="A71" s="189"/>
      <c r="B71" s="187"/>
      <c r="C71" s="187"/>
      <c r="D71" s="3" t="s">
        <v>131</v>
      </c>
      <c r="E71" s="17" t="s">
        <v>211</v>
      </c>
      <c r="F71" s="187" t="s">
        <v>213</v>
      </c>
      <c r="G71" s="4" t="s">
        <v>141</v>
      </c>
      <c r="H71" s="188">
        <f>1800000000-300000000</f>
        <v>1500000000</v>
      </c>
      <c r="I71" s="187" t="s">
        <v>76</v>
      </c>
      <c r="J71" s="17"/>
      <c r="K71" s="4" t="s">
        <v>141</v>
      </c>
      <c r="L71" s="44">
        <f t="shared" ref="L71:L76" si="6">+H71*110%</f>
        <v>1650000000.0000002</v>
      </c>
    </row>
    <row r="72" spans="1:12" ht="27.45" customHeight="1">
      <c r="A72" s="189"/>
      <c r="B72" s="187"/>
      <c r="C72" s="187"/>
      <c r="D72" s="3" t="s">
        <v>132</v>
      </c>
      <c r="E72" s="17" t="s">
        <v>136</v>
      </c>
      <c r="F72" s="187" t="s">
        <v>213</v>
      </c>
      <c r="G72" s="4" t="s">
        <v>142</v>
      </c>
      <c r="H72" s="188">
        <f>200000000-20000000</f>
        <v>180000000</v>
      </c>
      <c r="I72" s="187" t="s">
        <v>76</v>
      </c>
      <c r="J72" s="17"/>
      <c r="K72" s="4" t="s">
        <v>142</v>
      </c>
      <c r="L72" s="44">
        <f>+H72*110%+2000000</f>
        <v>200000000.00000003</v>
      </c>
    </row>
    <row r="73" spans="1:12" ht="37.5" customHeight="1">
      <c r="A73" s="189"/>
      <c r="B73" s="187"/>
      <c r="C73" s="187"/>
      <c r="D73" s="3" t="s">
        <v>133</v>
      </c>
      <c r="E73" s="17" t="s">
        <v>137</v>
      </c>
      <c r="F73" s="187" t="s">
        <v>213</v>
      </c>
      <c r="G73" s="4" t="s">
        <v>143</v>
      </c>
      <c r="H73" s="188">
        <f>592000000-42000000</f>
        <v>550000000</v>
      </c>
      <c r="I73" s="187" t="s">
        <v>76</v>
      </c>
      <c r="J73" s="17"/>
      <c r="K73" s="4" t="s">
        <v>143</v>
      </c>
      <c r="L73" s="44">
        <f>+H73*110%+3000000</f>
        <v>608000000</v>
      </c>
    </row>
    <row r="74" spans="1:12" ht="30" customHeight="1">
      <c r="A74" s="189"/>
      <c r="B74" s="187"/>
      <c r="C74" s="187"/>
      <c r="D74" s="3" t="s">
        <v>134</v>
      </c>
      <c r="E74" s="17" t="s">
        <v>138</v>
      </c>
      <c r="F74" s="187" t="s">
        <v>213</v>
      </c>
      <c r="G74" s="4" t="s">
        <v>144</v>
      </c>
      <c r="H74" s="188">
        <v>1355000000</v>
      </c>
      <c r="I74" s="187" t="s">
        <v>76</v>
      </c>
      <c r="J74" s="17"/>
      <c r="K74" s="4" t="s">
        <v>144</v>
      </c>
      <c r="L74" s="44">
        <f t="shared" si="6"/>
        <v>1490500000.0000002</v>
      </c>
    </row>
    <row r="75" spans="1:12" ht="30.6">
      <c r="A75" s="189"/>
      <c r="B75" s="187"/>
      <c r="C75" s="187"/>
      <c r="D75" s="3" t="s">
        <v>135</v>
      </c>
      <c r="E75" s="17" t="s">
        <v>139</v>
      </c>
      <c r="F75" s="187" t="s">
        <v>213</v>
      </c>
      <c r="G75" s="4" t="s">
        <v>145</v>
      </c>
      <c r="H75" s="188">
        <f>251000000-31000000</f>
        <v>220000000</v>
      </c>
      <c r="I75" s="187" t="s">
        <v>76</v>
      </c>
      <c r="J75" s="17"/>
      <c r="K75" s="4" t="s">
        <v>145</v>
      </c>
      <c r="L75" s="44">
        <f>+H75*110%</f>
        <v>242000000.00000003</v>
      </c>
    </row>
    <row r="76" spans="1:12" ht="29.55" customHeight="1">
      <c r="A76" s="189"/>
      <c r="B76" s="187"/>
      <c r="C76" s="187"/>
      <c r="D76" s="3" t="s">
        <v>50</v>
      </c>
      <c r="E76" s="17" t="s">
        <v>140</v>
      </c>
      <c r="F76" s="187" t="s">
        <v>213</v>
      </c>
      <c r="G76" s="4" t="s">
        <v>146</v>
      </c>
      <c r="H76" s="188">
        <f>709000000-109000000</f>
        <v>600000000</v>
      </c>
      <c r="I76" s="187" t="s">
        <v>76</v>
      </c>
      <c r="J76" s="17"/>
      <c r="K76" s="4" t="s">
        <v>146</v>
      </c>
      <c r="L76" s="44">
        <f t="shared" si="6"/>
        <v>660000000</v>
      </c>
    </row>
    <row r="77" spans="1:12" ht="19.5" customHeight="1">
      <c r="A77" s="189"/>
      <c r="B77" s="187"/>
      <c r="C77" s="187"/>
      <c r="D77" s="3" t="s">
        <v>199</v>
      </c>
      <c r="E77" s="17" t="s">
        <v>214</v>
      </c>
      <c r="F77" s="187" t="s">
        <v>212</v>
      </c>
      <c r="G77" s="4" t="s">
        <v>215</v>
      </c>
      <c r="H77" s="188">
        <v>200000000</v>
      </c>
      <c r="I77" s="187" t="s">
        <v>76</v>
      </c>
      <c r="J77" s="17"/>
      <c r="K77" s="4" t="s">
        <v>215</v>
      </c>
      <c r="L77" s="44">
        <f>+H77*110%</f>
        <v>220000000.00000003</v>
      </c>
    </row>
    <row r="78" spans="1:12" ht="20.399999999999999">
      <c r="A78" s="41"/>
      <c r="B78" s="34"/>
      <c r="C78" s="34"/>
      <c r="D78" s="33" t="s">
        <v>147</v>
      </c>
      <c r="E78" s="36"/>
      <c r="F78" s="34"/>
      <c r="G78" s="40"/>
      <c r="H78" s="39">
        <f>SUM(H79:H84)</f>
        <v>1625200000</v>
      </c>
      <c r="I78" s="34"/>
      <c r="J78" s="36"/>
      <c r="K78" s="40"/>
      <c r="L78" s="191">
        <f>SUM(L79:L84)</f>
        <v>1787720000.0000002</v>
      </c>
    </row>
    <row r="79" spans="1:12">
      <c r="A79" s="189"/>
      <c r="B79" s="187"/>
      <c r="C79" s="187"/>
      <c r="D79" s="3" t="s">
        <v>219</v>
      </c>
      <c r="E79" s="17" t="s">
        <v>220</v>
      </c>
      <c r="F79" s="187" t="s">
        <v>213</v>
      </c>
      <c r="G79" s="4" t="s">
        <v>157</v>
      </c>
      <c r="H79" s="188">
        <f>250000000-19800000</f>
        <v>230200000</v>
      </c>
      <c r="I79" s="187" t="s">
        <v>76</v>
      </c>
      <c r="J79" s="17"/>
      <c r="K79" s="4" t="s">
        <v>157</v>
      </c>
      <c r="L79" s="44">
        <f t="shared" ref="L79:L84" si="7">+H79*110%</f>
        <v>253220000.00000003</v>
      </c>
    </row>
    <row r="80" spans="1:12">
      <c r="A80" s="189"/>
      <c r="B80" s="187"/>
      <c r="C80" s="187"/>
      <c r="D80" s="3" t="s">
        <v>148</v>
      </c>
      <c r="E80" s="17" t="s">
        <v>149</v>
      </c>
      <c r="F80" s="187" t="s">
        <v>213</v>
      </c>
      <c r="G80" s="4" t="s">
        <v>157</v>
      </c>
      <c r="H80" s="188">
        <f>215000000</f>
        <v>215000000</v>
      </c>
      <c r="I80" s="187" t="s">
        <v>76</v>
      </c>
      <c r="J80" s="17"/>
      <c r="K80" s="4" t="s">
        <v>157</v>
      </c>
      <c r="L80" s="44">
        <f t="shared" si="7"/>
        <v>236500000.00000003</v>
      </c>
    </row>
    <row r="81" spans="1:13">
      <c r="A81" s="189"/>
      <c r="B81" s="187"/>
      <c r="C81" s="187"/>
      <c r="D81" s="3" t="s">
        <v>150</v>
      </c>
      <c r="E81" s="17" t="s">
        <v>380</v>
      </c>
      <c r="F81" s="187" t="s">
        <v>213</v>
      </c>
      <c r="G81" s="4" t="s">
        <v>158</v>
      </c>
      <c r="H81" s="188">
        <f>175000000</f>
        <v>175000000</v>
      </c>
      <c r="I81" s="187" t="s">
        <v>76</v>
      </c>
      <c r="J81" s="17"/>
      <c r="K81" s="4" t="s">
        <v>158</v>
      </c>
      <c r="L81" s="44">
        <f t="shared" si="7"/>
        <v>192500000.00000003</v>
      </c>
    </row>
    <row r="82" spans="1:13" ht="20.399999999999999">
      <c r="A82" s="189"/>
      <c r="B82" s="187"/>
      <c r="C82" s="187"/>
      <c r="D82" s="3" t="s">
        <v>151</v>
      </c>
      <c r="E82" s="17" t="s">
        <v>152</v>
      </c>
      <c r="F82" s="187" t="s">
        <v>213</v>
      </c>
      <c r="G82" s="4" t="s">
        <v>159</v>
      </c>
      <c r="H82" s="188">
        <f>70000000+430000000-95000000-200000</f>
        <v>404800000</v>
      </c>
      <c r="I82" s="187" t="s">
        <v>76</v>
      </c>
      <c r="J82" s="17"/>
      <c r="K82" s="4" t="s">
        <v>159</v>
      </c>
      <c r="L82" s="44">
        <f t="shared" si="7"/>
        <v>445280000.00000006</v>
      </c>
      <c r="M82" s="29"/>
    </row>
    <row r="83" spans="1:13" ht="20.399999999999999">
      <c r="A83" s="189"/>
      <c r="B83" s="187"/>
      <c r="C83" s="187"/>
      <c r="D83" s="3" t="s">
        <v>153</v>
      </c>
      <c r="E83" s="17" t="s">
        <v>154</v>
      </c>
      <c r="F83" s="187" t="s">
        <v>213</v>
      </c>
      <c r="G83" s="4" t="s">
        <v>160</v>
      </c>
      <c r="H83" s="188">
        <f>400000000-50000000+200000</f>
        <v>350200000</v>
      </c>
      <c r="I83" s="187" t="s">
        <v>76</v>
      </c>
      <c r="J83" s="17"/>
      <c r="K83" s="4" t="s">
        <v>160</v>
      </c>
      <c r="L83" s="44">
        <f t="shared" si="7"/>
        <v>385220000.00000006</v>
      </c>
    </row>
    <row r="84" spans="1:13" ht="1.5" customHeight="1">
      <c r="A84" s="189"/>
      <c r="B84" s="187"/>
      <c r="C84" s="187"/>
      <c r="D84" s="3" t="s">
        <v>155</v>
      </c>
      <c r="E84" s="17" t="s">
        <v>156</v>
      </c>
      <c r="F84" s="187" t="s">
        <v>213</v>
      </c>
      <c r="G84" s="4" t="s">
        <v>161</v>
      </c>
      <c r="H84" s="188">
        <f>200000000+100000000-50000000</f>
        <v>250000000</v>
      </c>
      <c r="I84" s="187" t="s">
        <v>76</v>
      </c>
      <c r="J84" s="17"/>
      <c r="K84" s="4" t="s">
        <v>161</v>
      </c>
      <c r="L84" s="44">
        <f t="shared" si="7"/>
        <v>275000000</v>
      </c>
    </row>
    <row r="85" spans="1:13" ht="35.549999999999997" customHeight="1">
      <c r="A85" s="304" t="s">
        <v>408</v>
      </c>
      <c r="B85" s="305"/>
      <c r="C85" s="306"/>
      <c r="D85" s="178" t="s">
        <v>394</v>
      </c>
      <c r="E85" s="17"/>
      <c r="F85" s="187"/>
      <c r="G85" s="4"/>
      <c r="H85" s="188"/>
      <c r="I85" s="187"/>
      <c r="J85" s="17"/>
      <c r="K85" s="4"/>
      <c r="L85" s="44"/>
    </row>
    <row r="86" spans="1:13" ht="37.049999999999997" customHeight="1">
      <c r="A86" s="189"/>
      <c r="B86" s="187"/>
      <c r="C86" s="187"/>
      <c r="D86" s="177" t="s">
        <v>395</v>
      </c>
      <c r="E86" s="17"/>
      <c r="F86" s="187"/>
      <c r="G86" s="4"/>
      <c r="H86" s="188"/>
      <c r="I86" s="187"/>
      <c r="J86" s="17"/>
      <c r="K86" s="4"/>
      <c r="L86" s="44"/>
    </row>
    <row r="87" spans="1:13" ht="20.399999999999999">
      <c r="A87" s="41"/>
      <c r="B87" s="34"/>
      <c r="C87" s="34"/>
      <c r="D87" s="33" t="s">
        <v>162</v>
      </c>
      <c r="E87" s="36"/>
      <c r="F87" s="34"/>
      <c r="G87" s="40"/>
      <c r="H87" s="39">
        <f>SUM(H88:H89)</f>
        <v>254800000</v>
      </c>
      <c r="I87" s="34"/>
      <c r="J87" s="36"/>
      <c r="K87" s="40"/>
      <c r="L87" s="191">
        <f>SUM(L88:L89)</f>
        <v>297260000</v>
      </c>
    </row>
    <row r="88" spans="1:13" ht="46.05" customHeight="1">
      <c r="A88" s="189"/>
      <c r="B88" s="187"/>
      <c r="C88" s="187"/>
      <c r="D88" s="3" t="s">
        <v>163</v>
      </c>
      <c r="E88" s="17" t="s">
        <v>165</v>
      </c>
      <c r="F88" s="187" t="s">
        <v>213</v>
      </c>
      <c r="G88" s="4" t="s">
        <v>167</v>
      </c>
      <c r="H88" s="188">
        <f>205000000-300000</f>
        <v>204700000</v>
      </c>
      <c r="I88" s="187" t="s">
        <v>76</v>
      </c>
      <c r="J88" s="17"/>
      <c r="K88" s="4" t="s">
        <v>167</v>
      </c>
      <c r="L88" s="44">
        <f>+H88*110%</f>
        <v>225170000.00000003</v>
      </c>
    </row>
    <row r="89" spans="1:13" ht="38.549999999999997" customHeight="1">
      <c r="A89" s="189"/>
      <c r="B89" s="187"/>
      <c r="C89" s="187"/>
      <c r="D89" s="3" t="s">
        <v>164</v>
      </c>
      <c r="E89" s="17" t="s">
        <v>166</v>
      </c>
      <c r="F89" s="187" t="s">
        <v>213</v>
      </c>
      <c r="G89" s="4" t="s">
        <v>168</v>
      </c>
      <c r="H89" s="188">
        <f>50000000+100000</f>
        <v>50100000</v>
      </c>
      <c r="I89" s="187" t="s">
        <v>76</v>
      </c>
      <c r="J89" s="17"/>
      <c r="K89" s="4" t="s">
        <v>168</v>
      </c>
      <c r="L89" s="44">
        <f>+H89*110%+15000000+1980000</f>
        <v>72090000</v>
      </c>
    </row>
    <row r="90" spans="1:13" ht="20.399999999999999">
      <c r="A90" s="41"/>
      <c r="B90" s="34"/>
      <c r="C90" s="34"/>
      <c r="D90" s="33" t="s">
        <v>169</v>
      </c>
      <c r="E90" s="36"/>
      <c r="F90" s="34"/>
      <c r="G90" s="40"/>
      <c r="H90" s="39">
        <f>SUM(H91:H92)</f>
        <v>275400000</v>
      </c>
      <c r="I90" s="34"/>
      <c r="J90" s="36"/>
      <c r="K90" s="40"/>
      <c r="L90" s="191">
        <f>SUM(L91:L92)</f>
        <v>314940000</v>
      </c>
    </row>
    <row r="91" spans="1:13" ht="20.399999999999999">
      <c r="A91" s="189"/>
      <c r="B91" s="187"/>
      <c r="C91" s="187"/>
      <c r="D91" s="3" t="s">
        <v>170</v>
      </c>
      <c r="E91" s="17" t="s">
        <v>172</v>
      </c>
      <c r="F91" s="187" t="s">
        <v>75</v>
      </c>
      <c r="G91" s="4" t="s">
        <v>174</v>
      </c>
      <c r="H91" s="188">
        <f>195000000+200000</f>
        <v>195200000</v>
      </c>
      <c r="I91" s="187" t="s">
        <v>76</v>
      </c>
      <c r="J91" s="17"/>
      <c r="K91" s="4" t="s">
        <v>174</v>
      </c>
      <c r="L91" s="44">
        <f t="shared" ref="L91:L99" si="8">+H91*110%</f>
        <v>214720000.00000003</v>
      </c>
    </row>
    <row r="92" spans="1:13" ht="30.6">
      <c r="A92" s="189"/>
      <c r="B92" s="187"/>
      <c r="C92" s="187"/>
      <c r="D92" s="3" t="s">
        <v>171</v>
      </c>
      <c r="E92" s="17" t="s">
        <v>173</v>
      </c>
      <c r="F92" s="187" t="s">
        <v>75</v>
      </c>
      <c r="G92" s="4" t="s">
        <v>175</v>
      </c>
      <c r="H92" s="188">
        <f>80000000+200000</f>
        <v>80200000</v>
      </c>
      <c r="I92" s="187" t="s">
        <v>76</v>
      </c>
      <c r="J92" s="17"/>
      <c r="K92" s="4" t="s">
        <v>175</v>
      </c>
      <c r="L92" s="44">
        <f>+H92*110%+12000000</f>
        <v>100220000</v>
      </c>
    </row>
    <row r="93" spans="1:13" ht="52.05" customHeight="1">
      <c r="A93" s="41"/>
      <c r="B93" s="34"/>
      <c r="C93" s="34"/>
      <c r="D93" s="179" t="s">
        <v>397</v>
      </c>
      <c r="E93" s="36"/>
      <c r="F93" s="34"/>
      <c r="G93" s="40"/>
      <c r="H93" s="39">
        <f>SUM(H94)</f>
        <v>204900000</v>
      </c>
      <c r="I93" s="34"/>
      <c r="J93" s="36"/>
      <c r="K93" s="40"/>
      <c r="L93" s="191">
        <f>SUM(L94)</f>
        <v>225390000.00000003</v>
      </c>
    </row>
    <row r="94" spans="1:13" ht="26.55" customHeight="1">
      <c r="A94" s="189"/>
      <c r="B94" s="187"/>
      <c r="C94" s="187"/>
      <c r="D94" s="3" t="s">
        <v>176</v>
      </c>
      <c r="E94" s="17" t="s">
        <v>177</v>
      </c>
      <c r="F94" s="187" t="s">
        <v>213</v>
      </c>
      <c r="G94" s="4" t="s">
        <v>178</v>
      </c>
      <c r="H94" s="188">
        <f>205000000-100000</f>
        <v>204900000</v>
      </c>
      <c r="I94" s="187" t="s">
        <v>76</v>
      </c>
      <c r="J94" s="17"/>
      <c r="K94" s="4" t="s">
        <v>178</v>
      </c>
      <c r="L94" s="44">
        <f>+H94*110%</f>
        <v>225390000.00000003</v>
      </c>
    </row>
    <row r="95" spans="1:13" ht="31.95" customHeight="1">
      <c r="A95" s="304" t="s">
        <v>409</v>
      </c>
      <c r="B95" s="305"/>
      <c r="C95" s="306"/>
      <c r="D95" s="178" t="s">
        <v>398</v>
      </c>
      <c r="E95" s="17"/>
      <c r="F95" s="187"/>
      <c r="G95" s="4"/>
      <c r="H95" s="188"/>
      <c r="I95" s="187"/>
      <c r="J95" s="17"/>
      <c r="K95" s="4"/>
      <c r="L95" s="44"/>
    </row>
    <row r="96" spans="1:13" ht="31.05" customHeight="1">
      <c r="A96" s="41"/>
      <c r="B96" s="34"/>
      <c r="C96" s="34"/>
      <c r="D96" s="179" t="s">
        <v>399</v>
      </c>
      <c r="E96" s="36"/>
      <c r="F96" s="34"/>
      <c r="G96" s="40"/>
      <c r="H96" s="39">
        <f>SUM(H98:H101)</f>
        <v>499900000</v>
      </c>
      <c r="I96" s="34"/>
      <c r="J96" s="36"/>
      <c r="K96" s="40"/>
      <c r="L96" s="191">
        <f>SUM(L98:L101)</f>
        <v>639890000</v>
      </c>
    </row>
    <row r="97" spans="1:14" ht="39.450000000000003" customHeight="1">
      <c r="A97" s="41"/>
      <c r="B97" s="34"/>
      <c r="C97" s="34"/>
      <c r="D97" s="33" t="s">
        <v>400</v>
      </c>
      <c r="E97" s="36"/>
      <c r="F97" s="34"/>
      <c r="G97" s="40"/>
      <c r="H97" s="39"/>
      <c r="I97" s="34"/>
      <c r="J97" s="36"/>
      <c r="K97" s="40"/>
      <c r="L97" s="191"/>
    </row>
    <row r="98" spans="1:14" ht="25.95" customHeight="1">
      <c r="A98" s="189"/>
      <c r="B98" s="187"/>
      <c r="C98" s="187"/>
      <c r="D98" s="3" t="s">
        <v>179</v>
      </c>
      <c r="E98" s="17" t="s">
        <v>181</v>
      </c>
      <c r="F98" s="187" t="s">
        <v>213</v>
      </c>
      <c r="G98" s="4" t="s">
        <v>183</v>
      </c>
      <c r="H98" s="188">
        <f>235000000-100000</f>
        <v>234900000</v>
      </c>
      <c r="I98" s="187" t="s">
        <v>76</v>
      </c>
      <c r="J98" s="17"/>
      <c r="K98" s="4" t="s">
        <v>183</v>
      </c>
      <c r="L98" s="44">
        <f>+H98*110%</f>
        <v>258390000.00000003</v>
      </c>
    </row>
    <row r="99" spans="1:14" ht="19.95" customHeight="1">
      <c r="A99" s="18"/>
      <c r="B99" s="19"/>
      <c r="C99" s="19"/>
      <c r="D99" s="10" t="s">
        <v>180</v>
      </c>
      <c r="E99" s="20" t="s">
        <v>182</v>
      </c>
      <c r="F99" s="187" t="s">
        <v>75</v>
      </c>
      <c r="G99" s="31" t="s">
        <v>184</v>
      </c>
      <c r="H99" s="24">
        <f>50000000+150000</f>
        <v>50150000</v>
      </c>
      <c r="I99" s="187" t="s">
        <v>76</v>
      </c>
      <c r="J99" s="20"/>
      <c r="K99" s="31" t="s">
        <v>184</v>
      </c>
      <c r="L99" s="44">
        <f t="shared" si="8"/>
        <v>55165000.000000007</v>
      </c>
    </row>
    <row r="100" spans="1:14" ht="53.55" customHeight="1">
      <c r="A100" s="18"/>
      <c r="B100" s="19"/>
      <c r="C100" s="19"/>
      <c r="D100" s="10" t="s">
        <v>200</v>
      </c>
      <c r="E100" s="20" t="s">
        <v>372</v>
      </c>
      <c r="F100" s="187" t="s">
        <v>75</v>
      </c>
      <c r="G100" s="31" t="s">
        <v>373</v>
      </c>
      <c r="H100" s="24">
        <f>105000000-300000</f>
        <v>104700000</v>
      </c>
      <c r="I100" s="187" t="s">
        <v>76</v>
      </c>
      <c r="J100" s="20"/>
      <c r="K100" s="31" t="s">
        <v>201</v>
      </c>
      <c r="L100" s="44">
        <f>+H100*110%+50000000</f>
        <v>165170000</v>
      </c>
    </row>
    <row r="101" spans="1:14" ht="33.450000000000003" customHeight="1" thickBot="1">
      <c r="A101" s="18"/>
      <c r="B101" s="19"/>
      <c r="C101" s="19"/>
      <c r="D101" s="10" t="s">
        <v>197</v>
      </c>
      <c r="E101" s="20" t="s">
        <v>381</v>
      </c>
      <c r="F101" s="19" t="s">
        <v>213</v>
      </c>
      <c r="G101" s="31" t="s">
        <v>374</v>
      </c>
      <c r="H101" s="24">
        <f>110000000+150000</f>
        <v>110150000</v>
      </c>
      <c r="I101" s="19" t="s">
        <v>76</v>
      </c>
      <c r="J101" s="20"/>
      <c r="K101" s="31" t="s">
        <v>198</v>
      </c>
      <c r="L101" s="193">
        <f>+H101*110%+40000000</f>
        <v>161165000</v>
      </c>
    </row>
    <row r="102" spans="1:14" ht="30.45" customHeight="1" thickBot="1">
      <c r="A102" s="299" t="s">
        <v>185</v>
      </c>
      <c r="B102" s="300"/>
      <c r="C102" s="300"/>
      <c r="D102" s="300"/>
      <c r="E102" s="300"/>
      <c r="F102" s="300"/>
      <c r="G102" s="300"/>
      <c r="H102" s="194">
        <f>+H96+H93+H90+H87+H78+H70+H66+H61+H52+H44+H39+H36+H34+H21+H8</f>
        <v>20520955600</v>
      </c>
      <c r="I102" s="195"/>
      <c r="J102" s="196"/>
      <c r="K102" s="196"/>
      <c r="L102" s="197">
        <f>+L96+L93+L90+L87+L78+L70+L66+L61+L52+L44+L39+L36+L34+L21+L8</f>
        <v>22744850000</v>
      </c>
    </row>
    <row r="103" spans="1:14" s="8" customFormat="1">
      <c r="A103" s="6"/>
      <c r="B103" s="6"/>
      <c r="C103" s="6"/>
      <c r="D103" s="5"/>
      <c r="F103" s="6"/>
      <c r="G103" s="6"/>
      <c r="H103" s="25"/>
      <c r="I103" s="6"/>
    </row>
    <row r="104" spans="1:14" s="26" customFormat="1">
      <c r="A104" s="7"/>
      <c r="B104" s="7"/>
      <c r="C104" s="7"/>
      <c r="D104" s="7"/>
      <c r="F104" s="7"/>
      <c r="G104" s="7"/>
      <c r="H104" s="27">
        <v>20520955600</v>
      </c>
      <c r="I104" s="7"/>
      <c r="L104" s="42">
        <v>22744850000</v>
      </c>
    </row>
    <row r="105" spans="1:14" s="26" customFormat="1">
      <c r="A105" s="7"/>
      <c r="B105" s="7"/>
      <c r="C105" s="7"/>
      <c r="D105" s="7"/>
      <c r="F105" s="7"/>
      <c r="G105" s="7"/>
      <c r="H105" s="46">
        <f>+H102-H104</f>
        <v>0</v>
      </c>
      <c r="I105" s="7"/>
      <c r="L105" s="43">
        <f>+L102-L104</f>
        <v>0</v>
      </c>
    </row>
    <row r="106" spans="1:14" s="26" customFormat="1">
      <c r="A106" s="7"/>
      <c r="B106" s="7"/>
      <c r="C106" s="7"/>
      <c r="D106" s="7"/>
      <c r="F106" s="7"/>
      <c r="G106" s="7"/>
      <c r="H106" s="27"/>
      <c r="I106" s="7"/>
    </row>
    <row r="107" spans="1:14" s="26" customFormat="1">
      <c r="A107" s="7"/>
      <c r="B107" s="7"/>
      <c r="C107" s="7"/>
      <c r="D107" s="7"/>
      <c r="F107" s="7"/>
      <c r="G107" s="7"/>
      <c r="H107" s="27"/>
      <c r="I107" s="7"/>
      <c r="J107" s="28"/>
      <c r="K107" s="28"/>
      <c r="L107" s="28"/>
      <c r="M107" s="28"/>
      <c r="N107" s="28"/>
    </row>
    <row r="108" spans="1:14" s="26" customFormat="1">
      <c r="A108" s="7"/>
      <c r="B108" s="7"/>
      <c r="C108" s="7"/>
      <c r="D108" s="7"/>
      <c r="F108" s="7"/>
      <c r="G108" s="7"/>
      <c r="H108" s="27"/>
      <c r="I108" s="7"/>
      <c r="J108" s="28"/>
      <c r="K108" s="28"/>
      <c r="L108" s="28"/>
      <c r="M108" s="28"/>
      <c r="N108" s="28"/>
    </row>
    <row r="109" spans="1:14" s="26" customFormat="1">
      <c r="A109" s="7"/>
      <c r="B109" s="7"/>
      <c r="C109" s="7"/>
      <c r="D109" s="7"/>
      <c r="F109" s="7"/>
      <c r="G109" s="7"/>
      <c r="H109" s="27"/>
      <c r="I109" s="7"/>
      <c r="J109" s="28"/>
      <c r="K109" s="28"/>
      <c r="L109" s="28"/>
      <c r="M109" s="28"/>
      <c r="N109" s="28"/>
    </row>
    <row r="110" spans="1:14" s="26" customFormat="1">
      <c r="A110" s="7"/>
      <c r="B110" s="7"/>
      <c r="C110" s="7"/>
      <c r="D110" s="7"/>
      <c r="F110" s="7"/>
      <c r="G110" s="7"/>
      <c r="H110" s="27"/>
      <c r="I110" s="7"/>
      <c r="J110" s="28"/>
      <c r="K110" s="28"/>
      <c r="L110" s="28"/>
      <c r="M110" s="28"/>
      <c r="N110" s="28"/>
    </row>
    <row r="111" spans="1:14" s="26" customFormat="1">
      <c r="A111" s="7"/>
      <c r="B111" s="7"/>
      <c r="C111" s="7"/>
      <c r="D111" s="7"/>
      <c r="F111" s="7"/>
      <c r="G111" s="7"/>
      <c r="H111" s="27"/>
      <c r="I111" s="7"/>
      <c r="J111" s="28"/>
      <c r="K111" s="28"/>
      <c r="L111" s="28"/>
      <c r="M111" s="28"/>
      <c r="N111" s="28"/>
    </row>
    <row r="112" spans="1:14" s="26" customFormat="1">
      <c r="A112" s="7"/>
      <c r="B112" s="7"/>
      <c r="C112" s="7"/>
      <c r="D112" s="7"/>
      <c r="F112" s="7"/>
      <c r="G112" s="7"/>
      <c r="H112" s="27"/>
      <c r="I112" s="7"/>
      <c r="J112" s="28"/>
      <c r="K112" s="28"/>
      <c r="L112" s="28"/>
      <c r="M112" s="28"/>
      <c r="N112" s="28"/>
    </row>
    <row r="113" spans="1:14" s="26" customFormat="1">
      <c r="A113" s="7"/>
      <c r="B113" s="7"/>
      <c r="C113" s="7"/>
      <c r="D113" s="7"/>
      <c r="F113" s="7"/>
      <c r="G113" s="7"/>
      <c r="H113" s="27"/>
      <c r="I113" s="7"/>
      <c r="J113" s="28"/>
      <c r="K113" s="28"/>
      <c r="L113" s="28"/>
      <c r="M113" s="28"/>
      <c r="N113" s="28"/>
    </row>
    <row r="114" spans="1:14" s="26" customFormat="1">
      <c r="A114" s="7"/>
      <c r="B114" s="7"/>
      <c r="C114" s="7"/>
      <c r="D114" s="7"/>
      <c r="F114" s="7"/>
      <c r="G114" s="7"/>
      <c r="H114" s="27"/>
      <c r="I114" s="7"/>
      <c r="J114" s="28"/>
      <c r="K114" s="28"/>
      <c r="L114" s="28"/>
      <c r="M114" s="28"/>
      <c r="N114" s="28"/>
    </row>
    <row r="115" spans="1:14" s="26" customFormat="1">
      <c r="A115" s="7"/>
      <c r="B115" s="7"/>
      <c r="C115" s="7"/>
      <c r="D115" s="7"/>
      <c r="F115" s="7"/>
      <c r="G115" s="7"/>
      <c r="H115" s="27"/>
      <c r="I115" s="7"/>
      <c r="J115" s="28"/>
      <c r="K115" s="28"/>
      <c r="L115" s="28"/>
      <c r="M115" s="28"/>
      <c r="N115" s="28"/>
    </row>
    <row r="116" spans="1:14" s="26" customFormat="1">
      <c r="A116" s="7"/>
      <c r="B116" s="7"/>
      <c r="C116" s="7"/>
      <c r="D116" s="7"/>
      <c r="F116" s="7"/>
      <c r="G116" s="7"/>
      <c r="H116" s="27"/>
      <c r="I116" s="7"/>
      <c r="J116" s="28"/>
      <c r="K116" s="28"/>
      <c r="L116" s="28"/>
      <c r="M116" s="28"/>
      <c r="N116" s="28"/>
    </row>
    <row r="117" spans="1:14" s="26" customFormat="1">
      <c r="A117" s="7"/>
      <c r="B117" s="7"/>
      <c r="C117" s="7"/>
      <c r="D117" s="7"/>
      <c r="F117" s="7"/>
      <c r="G117" s="7"/>
      <c r="H117" s="27"/>
      <c r="I117" s="7"/>
      <c r="J117" s="28"/>
      <c r="K117" s="28"/>
      <c r="L117" s="28"/>
      <c r="M117" s="28"/>
      <c r="N117" s="28"/>
    </row>
    <row r="118" spans="1:14" s="26" customFormat="1">
      <c r="A118" s="7"/>
      <c r="B118" s="7"/>
      <c r="C118" s="7"/>
      <c r="D118" s="7"/>
      <c r="F118" s="7"/>
      <c r="G118" s="7"/>
      <c r="H118" s="27"/>
      <c r="I118" s="7"/>
      <c r="J118" s="28"/>
      <c r="K118" s="28"/>
      <c r="L118" s="28"/>
      <c r="M118" s="28"/>
      <c r="N118" s="28"/>
    </row>
    <row r="119" spans="1:14" s="26" customFormat="1">
      <c r="A119" s="7"/>
      <c r="B119" s="7"/>
      <c r="C119" s="7"/>
      <c r="D119" s="7"/>
      <c r="F119" s="7"/>
      <c r="G119" s="7"/>
      <c r="H119" s="27"/>
      <c r="I119" s="7"/>
    </row>
    <row r="120" spans="1:14" s="26" customFormat="1">
      <c r="A120" s="7"/>
      <c r="B120" s="7"/>
      <c r="C120" s="7"/>
      <c r="D120" s="7"/>
      <c r="F120" s="7"/>
      <c r="G120" s="7"/>
      <c r="H120" s="27"/>
      <c r="I120" s="7"/>
    </row>
    <row r="121" spans="1:14" s="26" customFormat="1">
      <c r="A121" s="7"/>
      <c r="B121" s="7"/>
      <c r="C121" s="7"/>
      <c r="D121" s="7"/>
      <c r="F121" s="7"/>
      <c r="G121" s="7"/>
      <c r="H121" s="27"/>
      <c r="I121" s="7"/>
    </row>
    <row r="122" spans="1:14" s="26" customFormat="1">
      <c r="A122" s="7"/>
      <c r="B122" s="7"/>
      <c r="C122" s="7"/>
      <c r="D122" s="7"/>
      <c r="F122" s="7"/>
      <c r="G122" s="7"/>
      <c r="H122" s="27"/>
      <c r="I122" s="7"/>
    </row>
    <row r="123" spans="1:14" s="26" customFormat="1">
      <c r="A123" s="7"/>
      <c r="B123" s="7"/>
      <c r="C123" s="7"/>
      <c r="D123" s="7"/>
      <c r="F123" s="7"/>
      <c r="G123" s="7"/>
      <c r="H123" s="27"/>
      <c r="I123" s="7"/>
    </row>
    <row r="124" spans="1:14" s="26" customFormat="1">
      <c r="A124" s="7"/>
      <c r="B124" s="7"/>
      <c r="C124" s="7"/>
      <c r="D124" s="7"/>
      <c r="F124" s="7"/>
      <c r="G124" s="7"/>
      <c r="H124" s="27"/>
      <c r="I124" s="7"/>
    </row>
    <row r="125" spans="1:14" s="26" customFormat="1">
      <c r="A125" s="7"/>
      <c r="B125" s="7"/>
      <c r="C125" s="7"/>
      <c r="D125" s="7"/>
      <c r="F125" s="7"/>
      <c r="G125" s="7"/>
      <c r="H125" s="27"/>
      <c r="I125" s="7"/>
    </row>
    <row r="126" spans="1:14" s="26" customFormat="1">
      <c r="A126" s="7"/>
      <c r="B126" s="7"/>
      <c r="C126" s="7"/>
      <c r="D126" s="7"/>
      <c r="F126" s="7"/>
      <c r="G126" s="7"/>
      <c r="H126" s="27"/>
      <c r="I126" s="7"/>
    </row>
    <row r="127" spans="1:14" s="26" customFormat="1">
      <c r="A127" s="7"/>
      <c r="B127" s="7"/>
      <c r="C127" s="7"/>
      <c r="D127" s="7"/>
      <c r="F127" s="7"/>
      <c r="G127" s="7"/>
      <c r="H127" s="27"/>
      <c r="I127" s="7"/>
    </row>
    <row r="128" spans="1:14" s="26" customFormat="1">
      <c r="A128" s="7"/>
      <c r="B128" s="7"/>
      <c r="C128" s="7"/>
      <c r="D128" s="7"/>
      <c r="F128" s="7"/>
      <c r="G128" s="7"/>
      <c r="H128" s="27"/>
      <c r="I128" s="7"/>
    </row>
    <row r="129" spans="1:9" s="26" customFormat="1">
      <c r="A129" s="7"/>
      <c r="B129" s="7"/>
      <c r="C129" s="7"/>
      <c r="D129" s="7"/>
      <c r="F129" s="7"/>
      <c r="G129" s="7"/>
      <c r="H129" s="27"/>
      <c r="I129" s="7"/>
    </row>
    <row r="130" spans="1:9" s="26" customFormat="1">
      <c r="A130" s="7"/>
      <c r="B130" s="7"/>
      <c r="C130" s="7"/>
      <c r="D130" s="7"/>
      <c r="F130" s="7"/>
      <c r="G130" s="7"/>
      <c r="H130" s="27"/>
      <c r="I130" s="7"/>
    </row>
    <row r="131" spans="1:9" s="26" customFormat="1">
      <c r="A131" s="7"/>
      <c r="B131" s="7"/>
      <c r="C131" s="7"/>
      <c r="D131" s="7"/>
      <c r="F131" s="7"/>
      <c r="G131" s="7"/>
      <c r="H131" s="27"/>
      <c r="I131" s="7"/>
    </row>
    <row r="132" spans="1:9" s="26" customFormat="1">
      <c r="A132" s="7"/>
      <c r="B132" s="7"/>
      <c r="C132" s="7"/>
      <c r="D132" s="7"/>
      <c r="F132" s="7"/>
      <c r="G132" s="7"/>
      <c r="H132" s="27"/>
      <c r="I132" s="7"/>
    </row>
    <row r="133" spans="1:9" s="26" customFormat="1">
      <c r="A133" s="7"/>
      <c r="B133" s="7"/>
      <c r="C133" s="7"/>
      <c r="D133" s="7"/>
      <c r="F133" s="7"/>
      <c r="G133" s="7"/>
      <c r="H133" s="27"/>
      <c r="I133" s="7"/>
    </row>
    <row r="134" spans="1:9" s="26" customFormat="1">
      <c r="A134" s="7"/>
      <c r="B134" s="7"/>
      <c r="C134" s="7"/>
      <c r="D134" s="7"/>
      <c r="F134" s="7"/>
      <c r="G134" s="7"/>
      <c r="H134" s="27"/>
      <c r="I134" s="7"/>
    </row>
    <row r="135" spans="1:9" s="26" customFormat="1">
      <c r="A135" s="7"/>
      <c r="B135" s="7"/>
      <c r="C135" s="7"/>
      <c r="D135" s="7"/>
      <c r="F135" s="7"/>
      <c r="G135" s="7"/>
      <c r="H135" s="27"/>
      <c r="I135" s="7"/>
    </row>
    <row r="136" spans="1:9" s="26" customFormat="1">
      <c r="A136" s="7"/>
      <c r="B136" s="7"/>
      <c r="C136" s="7"/>
      <c r="D136" s="7"/>
      <c r="F136" s="7"/>
      <c r="G136" s="7"/>
      <c r="H136" s="27"/>
      <c r="I136" s="7"/>
    </row>
    <row r="137" spans="1:9" s="26" customFormat="1">
      <c r="A137" s="7"/>
      <c r="B137" s="7"/>
      <c r="C137" s="7"/>
      <c r="D137" s="7"/>
      <c r="F137" s="7"/>
      <c r="G137" s="7"/>
      <c r="H137" s="27"/>
      <c r="I137" s="7"/>
    </row>
    <row r="138" spans="1:9" s="26" customFormat="1">
      <c r="A138" s="7"/>
      <c r="B138" s="7"/>
      <c r="C138" s="7"/>
      <c r="D138" s="7"/>
      <c r="F138" s="7"/>
      <c r="G138" s="7"/>
      <c r="H138" s="27"/>
      <c r="I138" s="7"/>
    </row>
    <row r="139" spans="1:9" s="26" customFormat="1">
      <c r="A139" s="7"/>
      <c r="B139" s="7"/>
      <c r="C139" s="7"/>
      <c r="D139" s="7"/>
      <c r="F139" s="7"/>
      <c r="G139" s="7"/>
      <c r="H139" s="27"/>
      <c r="I139" s="7"/>
    </row>
    <row r="140" spans="1:9" s="26" customFormat="1">
      <c r="A140" s="7"/>
      <c r="B140" s="7"/>
      <c r="C140" s="7"/>
      <c r="D140" s="7"/>
      <c r="F140" s="7"/>
      <c r="G140" s="7"/>
      <c r="H140" s="27"/>
      <c r="I140" s="7"/>
    </row>
    <row r="141" spans="1:9" s="26" customFormat="1">
      <c r="A141" s="7"/>
      <c r="B141" s="7"/>
      <c r="C141" s="7"/>
      <c r="D141" s="7"/>
      <c r="F141" s="7"/>
      <c r="G141" s="7"/>
      <c r="H141" s="27"/>
      <c r="I141" s="7"/>
    </row>
    <row r="142" spans="1:9" s="26" customFormat="1">
      <c r="A142" s="7"/>
      <c r="B142" s="7"/>
      <c r="C142" s="7"/>
      <c r="D142" s="7"/>
      <c r="F142" s="7"/>
      <c r="G142" s="7"/>
      <c r="H142" s="27"/>
      <c r="I142" s="7"/>
    </row>
    <row r="143" spans="1:9" s="26" customFormat="1">
      <c r="A143" s="7"/>
      <c r="B143" s="7"/>
      <c r="C143" s="7"/>
      <c r="D143" s="7"/>
      <c r="F143" s="7"/>
      <c r="G143" s="7"/>
      <c r="H143" s="27"/>
      <c r="I143" s="7"/>
    </row>
    <row r="144" spans="1:9" s="26" customFormat="1">
      <c r="A144" s="7"/>
      <c r="B144" s="7"/>
      <c r="C144" s="7"/>
      <c r="D144" s="7"/>
      <c r="F144" s="7"/>
      <c r="G144" s="7"/>
      <c r="H144" s="27"/>
      <c r="I144" s="7"/>
    </row>
    <row r="145" spans="1:9" s="26" customFormat="1">
      <c r="A145" s="7"/>
      <c r="B145" s="7"/>
      <c r="C145" s="7"/>
      <c r="D145" s="7"/>
      <c r="F145" s="7"/>
      <c r="G145" s="7"/>
      <c r="H145" s="27"/>
      <c r="I145" s="7"/>
    </row>
    <row r="146" spans="1:9" s="26" customFormat="1">
      <c r="A146" s="7"/>
      <c r="B146" s="7"/>
      <c r="C146" s="7"/>
      <c r="D146" s="7"/>
      <c r="F146" s="7"/>
      <c r="G146" s="7"/>
      <c r="H146" s="27"/>
      <c r="I146" s="7"/>
    </row>
    <row r="147" spans="1:9" s="26" customFormat="1">
      <c r="A147" s="7"/>
      <c r="B147" s="7"/>
      <c r="C147" s="7"/>
      <c r="D147" s="7"/>
      <c r="F147" s="7"/>
      <c r="G147" s="7"/>
      <c r="H147" s="27"/>
      <c r="I147" s="7"/>
    </row>
    <row r="148" spans="1:9" s="26" customFormat="1">
      <c r="A148" s="7"/>
      <c r="B148" s="7"/>
      <c r="C148" s="7"/>
      <c r="D148" s="7"/>
      <c r="F148" s="7"/>
      <c r="G148" s="7"/>
      <c r="H148" s="27"/>
      <c r="I148" s="7"/>
    </row>
    <row r="149" spans="1:9" s="26" customFormat="1">
      <c r="A149" s="7"/>
      <c r="B149" s="7"/>
      <c r="C149" s="7"/>
      <c r="D149" s="7"/>
      <c r="F149" s="7"/>
      <c r="G149" s="7"/>
      <c r="H149" s="27"/>
      <c r="I149" s="7"/>
    </row>
    <row r="150" spans="1:9" s="26" customFormat="1">
      <c r="A150" s="7"/>
      <c r="B150" s="7"/>
      <c r="C150" s="7"/>
      <c r="D150" s="7"/>
      <c r="F150" s="7"/>
      <c r="G150" s="7"/>
      <c r="H150" s="27"/>
      <c r="I150" s="7"/>
    </row>
    <row r="151" spans="1:9" s="26" customFormat="1">
      <c r="A151" s="7"/>
      <c r="B151" s="7"/>
      <c r="C151" s="7"/>
      <c r="D151" s="7"/>
      <c r="F151" s="7"/>
      <c r="G151" s="7"/>
      <c r="H151" s="27"/>
      <c r="I151" s="7"/>
    </row>
    <row r="152" spans="1:9" s="26" customFormat="1">
      <c r="A152" s="7"/>
      <c r="B152" s="7"/>
      <c r="C152" s="7"/>
      <c r="D152" s="7"/>
      <c r="F152" s="7"/>
      <c r="G152" s="7"/>
      <c r="H152" s="27"/>
      <c r="I152" s="7"/>
    </row>
    <row r="153" spans="1:9" s="26" customFormat="1">
      <c r="A153" s="7"/>
      <c r="B153" s="7"/>
      <c r="C153" s="7"/>
      <c r="D153" s="7"/>
      <c r="F153" s="7"/>
      <c r="G153" s="7"/>
      <c r="H153" s="27"/>
      <c r="I153" s="7"/>
    </row>
    <row r="154" spans="1:9" s="26" customFormat="1">
      <c r="A154" s="7"/>
      <c r="B154" s="7"/>
      <c r="C154" s="7"/>
      <c r="D154" s="7"/>
      <c r="F154" s="7"/>
      <c r="G154" s="7"/>
      <c r="H154" s="27"/>
      <c r="I154" s="7"/>
    </row>
    <row r="155" spans="1:9" s="26" customFormat="1">
      <c r="A155" s="7"/>
      <c r="B155" s="7"/>
      <c r="C155" s="7"/>
      <c r="D155" s="7"/>
      <c r="F155" s="7"/>
      <c r="G155" s="7"/>
      <c r="H155" s="27"/>
      <c r="I155" s="7"/>
    </row>
    <row r="156" spans="1:9" s="26" customFormat="1">
      <c r="A156" s="7"/>
      <c r="B156" s="7"/>
      <c r="C156" s="7"/>
      <c r="D156" s="7"/>
      <c r="F156" s="7"/>
      <c r="G156" s="7"/>
      <c r="H156" s="27"/>
      <c r="I156" s="7"/>
    </row>
    <row r="157" spans="1:9" s="26" customFormat="1">
      <c r="A157" s="7"/>
      <c r="B157" s="7"/>
      <c r="C157" s="7"/>
      <c r="D157" s="7"/>
      <c r="F157" s="7"/>
      <c r="G157" s="7"/>
      <c r="H157" s="27"/>
      <c r="I157" s="7"/>
    </row>
    <row r="158" spans="1:9" s="26" customFormat="1">
      <c r="A158" s="7"/>
      <c r="B158" s="7"/>
      <c r="C158" s="7"/>
      <c r="D158" s="7"/>
      <c r="F158" s="7"/>
      <c r="G158" s="7"/>
      <c r="H158" s="27"/>
      <c r="I158" s="7"/>
    </row>
    <row r="159" spans="1:9" s="26" customFormat="1">
      <c r="A159" s="7"/>
      <c r="B159" s="7"/>
      <c r="C159" s="7"/>
      <c r="D159" s="7"/>
      <c r="F159" s="7"/>
      <c r="G159" s="7"/>
      <c r="H159" s="27"/>
      <c r="I159" s="7"/>
    </row>
    <row r="160" spans="1:9" s="26" customFormat="1">
      <c r="A160" s="7"/>
      <c r="B160" s="7"/>
      <c r="C160" s="7"/>
      <c r="D160" s="7"/>
      <c r="F160" s="7"/>
      <c r="G160" s="7"/>
      <c r="H160" s="27"/>
      <c r="I160" s="7"/>
    </row>
    <row r="161" spans="1:9" s="26" customFormat="1">
      <c r="A161" s="7"/>
      <c r="B161" s="7"/>
      <c r="C161" s="7"/>
      <c r="D161" s="7"/>
      <c r="F161" s="7"/>
      <c r="G161" s="7"/>
      <c r="H161" s="27"/>
      <c r="I161" s="7"/>
    </row>
    <row r="162" spans="1:9" s="26" customFormat="1">
      <c r="A162" s="7"/>
      <c r="B162" s="7"/>
      <c r="C162" s="7"/>
      <c r="D162" s="7"/>
      <c r="F162" s="7"/>
      <c r="G162" s="7"/>
      <c r="H162" s="27"/>
      <c r="I162" s="7"/>
    </row>
    <row r="163" spans="1:9" s="26" customFormat="1">
      <c r="A163" s="7"/>
      <c r="B163" s="7"/>
      <c r="C163" s="7"/>
      <c r="D163" s="7"/>
      <c r="F163" s="7"/>
      <c r="G163" s="7"/>
      <c r="H163" s="27"/>
      <c r="I163" s="7"/>
    </row>
    <row r="164" spans="1:9" s="26" customFormat="1">
      <c r="A164" s="7"/>
      <c r="B164" s="7"/>
      <c r="C164" s="7"/>
      <c r="D164" s="7"/>
      <c r="F164" s="7"/>
      <c r="G164" s="7"/>
      <c r="H164" s="27"/>
      <c r="I164" s="7"/>
    </row>
    <row r="165" spans="1:9" s="26" customFormat="1">
      <c r="A165" s="7"/>
      <c r="B165" s="7"/>
      <c r="C165" s="7"/>
      <c r="D165" s="7"/>
      <c r="F165" s="7"/>
      <c r="G165" s="7"/>
      <c r="H165" s="27"/>
      <c r="I165" s="7"/>
    </row>
    <row r="166" spans="1:9" s="26" customFormat="1">
      <c r="A166" s="7"/>
      <c r="B166" s="7"/>
      <c r="C166" s="7"/>
      <c r="D166" s="7"/>
      <c r="F166" s="7"/>
      <c r="G166" s="7"/>
      <c r="H166" s="27"/>
      <c r="I166" s="7"/>
    </row>
    <row r="167" spans="1:9" s="26" customFormat="1">
      <c r="A167" s="7"/>
      <c r="B167" s="7"/>
      <c r="C167" s="7"/>
      <c r="D167" s="7"/>
      <c r="F167" s="7"/>
      <c r="G167" s="7"/>
      <c r="H167" s="27"/>
      <c r="I167" s="7"/>
    </row>
    <row r="168" spans="1:9" s="26" customFormat="1">
      <c r="A168" s="7"/>
      <c r="B168" s="7"/>
      <c r="C168" s="7"/>
      <c r="D168" s="7"/>
      <c r="F168" s="7"/>
      <c r="G168" s="7"/>
      <c r="H168" s="27"/>
      <c r="I168" s="7"/>
    </row>
    <row r="169" spans="1:9" s="26" customFormat="1">
      <c r="A169" s="7"/>
      <c r="B169" s="7"/>
      <c r="C169" s="7"/>
      <c r="D169" s="7"/>
      <c r="F169" s="7"/>
      <c r="G169" s="7"/>
      <c r="H169" s="27"/>
      <c r="I169" s="7"/>
    </row>
    <row r="170" spans="1:9" s="26" customFormat="1">
      <c r="A170" s="7"/>
      <c r="B170" s="7"/>
      <c r="C170" s="7"/>
      <c r="D170" s="7"/>
      <c r="F170" s="7"/>
      <c r="G170" s="7"/>
      <c r="H170" s="27"/>
      <c r="I170" s="7"/>
    </row>
    <row r="171" spans="1:9" s="26" customFormat="1">
      <c r="A171" s="7"/>
      <c r="B171" s="7"/>
      <c r="C171" s="7"/>
      <c r="D171" s="7"/>
      <c r="F171" s="7"/>
      <c r="G171" s="7"/>
      <c r="H171" s="27"/>
      <c r="I171" s="7"/>
    </row>
    <row r="172" spans="1:9" s="26" customFormat="1">
      <c r="A172" s="7"/>
      <c r="B172" s="7"/>
      <c r="C172" s="7"/>
      <c r="D172" s="7"/>
      <c r="F172" s="7"/>
      <c r="G172" s="7"/>
      <c r="H172" s="27"/>
      <c r="I172" s="7"/>
    </row>
    <row r="173" spans="1:9" s="26" customFormat="1">
      <c r="A173" s="7"/>
      <c r="B173" s="7"/>
      <c r="C173" s="7"/>
      <c r="D173" s="7"/>
      <c r="F173" s="7"/>
      <c r="G173" s="7"/>
      <c r="H173" s="27"/>
      <c r="I173" s="7"/>
    </row>
    <row r="174" spans="1:9" s="26" customFormat="1">
      <c r="A174" s="7"/>
      <c r="B174" s="7"/>
      <c r="C174" s="7"/>
      <c r="D174" s="7"/>
      <c r="F174" s="7"/>
      <c r="G174" s="7"/>
      <c r="H174" s="27"/>
      <c r="I174" s="7"/>
    </row>
    <row r="175" spans="1:9" s="26" customFormat="1">
      <c r="A175" s="7"/>
      <c r="B175" s="7"/>
      <c r="C175" s="7"/>
      <c r="D175" s="7"/>
      <c r="F175" s="7"/>
      <c r="G175" s="7"/>
      <c r="H175" s="27"/>
      <c r="I175" s="7"/>
    </row>
    <row r="176" spans="1:9" s="26" customFormat="1">
      <c r="A176" s="7"/>
      <c r="B176" s="7"/>
      <c r="C176" s="7"/>
      <c r="D176" s="7"/>
      <c r="F176" s="7"/>
      <c r="G176" s="7"/>
      <c r="H176" s="27"/>
      <c r="I176" s="7"/>
    </row>
    <row r="177" spans="1:9" s="26" customFormat="1">
      <c r="A177" s="7"/>
      <c r="B177" s="7"/>
      <c r="C177" s="7"/>
      <c r="D177" s="7"/>
      <c r="F177" s="7"/>
      <c r="G177" s="7"/>
      <c r="H177" s="27"/>
      <c r="I177" s="7"/>
    </row>
    <row r="178" spans="1:9" s="26" customFormat="1">
      <c r="A178" s="7"/>
      <c r="B178" s="7"/>
      <c r="C178" s="7"/>
      <c r="D178" s="7"/>
      <c r="F178" s="7"/>
      <c r="G178" s="7"/>
      <c r="H178" s="27"/>
      <c r="I178" s="7"/>
    </row>
    <row r="179" spans="1:9" s="26" customFormat="1">
      <c r="A179" s="7"/>
      <c r="B179" s="7"/>
      <c r="C179" s="7"/>
      <c r="D179" s="7"/>
      <c r="F179" s="7"/>
      <c r="G179" s="7"/>
      <c r="H179" s="27"/>
      <c r="I179" s="7"/>
    </row>
    <row r="180" spans="1:9" s="26" customFormat="1">
      <c r="A180" s="7"/>
      <c r="B180" s="7"/>
      <c r="C180" s="7"/>
      <c r="D180" s="7"/>
      <c r="F180" s="7"/>
      <c r="G180" s="7"/>
      <c r="H180" s="27"/>
      <c r="I180" s="7"/>
    </row>
    <row r="181" spans="1:9" s="26" customFormat="1">
      <c r="A181" s="7"/>
      <c r="B181" s="7"/>
      <c r="C181" s="7"/>
      <c r="D181" s="7"/>
      <c r="F181" s="7"/>
      <c r="G181" s="7"/>
      <c r="H181" s="27"/>
      <c r="I181" s="7"/>
    </row>
    <row r="182" spans="1:9" s="26" customFormat="1">
      <c r="A182" s="7"/>
      <c r="B182" s="7"/>
      <c r="C182" s="7"/>
      <c r="D182" s="7"/>
      <c r="F182" s="7"/>
      <c r="G182" s="7"/>
      <c r="H182" s="27"/>
      <c r="I182" s="7"/>
    </row>
    <row r="183" spans="1:9" s="26" customFormat="1">
      <c r="A183" s="7"/>
      <c r="B183" s="7"/>
      <c r="C183" s="7"/>
      <c r="D183" s="7"/>
      <c r="F183" s="7"/>
      <c r="G183" s="7"/>
      <c r="H183" s="27"/>
      <c r="I183" s="7"/>
    </row>
    <row r="184" spans="1:9" s="26" customFormat="1">
      <c r="A184" s="7"/>
      <c r="B184" s="7"/>
      <c r="C184" s="7"/>
      <c r="D184" s="7"/>
      <c r="F184" s="7"/>
      <c r="G184" s="7"/>
      <c r="H184" s="27"/>
      <c r="I184" s="7"/>
    </row>
    <row r="185" spans="1:9" s="26" customFormat="1">
      <c r="A185" s="7"/>
      <c r="B185" s="7"/>
      <c r="C185" s="7"/>
      <c r="D185" s="7"/>
      <c r="F185" s="7"/>
      <c r="G185" s="7"/>
      <c r="H185" s="27"/>
      <c r="I185" s="7"/>
    </row>
    <row r="186" spans="1:9" s="26" customFormat="1">
      <c r="A186" s="7"/>
      <c r="B186" s="7"/>
      <c r="C186" s="7"/>
      <c r="D186" s="7"/>
      <c r="F186" s="7"/>
      <c r="G186" s="7"/>
      <c r="H186" s="27"/>
      <c r="I186" s="7"/>
    </row>
    <row r="187" spans="1:9" s="26" customFormat="1">
      <c r="A187" s="7"/>
      <c r="B187" s="7"/>
      <c r="C187" s="7"/>
      <c r="D187" s="7"/>
      <c r="F187" s="7"/>
      <c r="G187" s="7"/>
      <c r="H187" s="27"/>
      <c r="I187" s="7"/>
    </row>
    <row r="188" spans="1:9" s="26" customFormat="1">
      <c r="A188" s="7"/>
      <c r="B188" s="7"/>
      <c r="C188" s="7"/>
      <c r="D188" s="7"/>
      <c r="F188" s="7"/>
      <c r="G188" s="7"/>
      <c r="H188" s="27"/>
      <c r="I188" s="7"/>
    </row>
    <row r="189" spans="1:9" s="26" customFormat="1">
      <c r="A189" s="7"/>
      <c r="B189" s="7"/>
      <c r="C189" s="7"/>
      <c r="D189" s="7"/>
      <c r="F189" s="7"/>
      <c r="G189" s="7"/>
      <c r="H189" s="27"/>
      <c r="I189" s="7"/>
    </row>
    <row r="190" spans="1:9" s="26" customFormat="1">
      <c r="A190" s="7"/>
      <c r="B190" s="7"/>
      <c r="C190" s="7"/>
      <c r="D190" s="7"/>
      <c r="F190" s="7"/>
      <c r="G190" s="7"/>
      <c r="H190" s="27"/>
      <c r="I190" s="7"/>
    </row>
    <row r="191" spans="1:9" s="8" customFormat="1">
      <c r="A191" s="6"/>
      <c r="B191" s="6"/>
      <c r="C191" s="6"/>
      <c r="D191" s="5"/>
      <c r="F191" s="6"/>
      <c r="G191" s="6"/>
      <c r="H191" s="25"/>
      <c r="I191" s="6"/>
    </row>
    <row r="192" spans="1:9" s="8" customFormat="1">
      <c r="A192" s="6"/>
      <c r="B192" s="6"/>
      <c r="C192" s="6"/>
      <c r="D192" s="5"/>
      <c r="F192" s="6"/>
      <c r="G192" s="6"/>
      <c r="H192" s="25"/>
      <c r="I192" s="6"/>
    </row>
    <row r="193" spans="1:9" s="8" customFormat="1">
      <c r="A193" s="6"/>
      <c r="B193" s="6"/>
      <c r="C193" s="6"/>
      <c r="D193" s="5"/>
      <c r="F193" s="6"/>
      <c r="G193" s="6"/>
      <c r="H193" s="25"/>
      <c r="I193" s="6"/>
    </row>
    <row r="194" spans="1:9" s="8" customFormat="1">
      <c r="A194" s="6"/>
      <c r="B194" s="6"/>
      <c r="C194" s="6"/>
      <c r="D194" s="5"/>
      <c r="F194" s="6"/>
      <c r="G194" s="6"/>
      <c r="H194" s="25"/>
      <c r="I194" s="6"/>
    </row>
    <row r="195" spans="1:9" s="8" customFormat="1">
      <c r="A195" s="6"/>
      <c r="B195" s="6"/>
      <c r="C195" s="6"/>
      <c r="D195" s="5"/>
      <c r="F195" s="6"/>
      <c r="G195" s="6"/>
      <c r="H195" s="25"/>
      <c r="I195" s="6"/>
    </row>
  </sheetData>
  <mergeCells count="25">
    <mergeCell ref="Q17:U17"/>
    <mergeCell ref="Q18:S18"/>
    <mergeCell ref="A102:G102"/>
    <mergeCell ref="D5:D6"/>
    <mergeCell ref="E5:E6"/>
    <mergeCell ref="F5:I5"/>
    <mergeCell ref="A43:C43"/>
    <mergeCell ref="A64:C64"/>
    <mergeCell ref="A85:C85"/>
    <mergeCell ref="A95:C95"/>
    <mergeCell ref="K5:L5"/>
    <mergeCell ref="A44:C44"/>
    <mergeCell ref="A52:C52"/>
    <mergeCell ref="A34:C34"/>
    <mergeCell ref="A36:C36"/>
    <mergeCell ref="A39:C39"/>
    <mergeCell ref="A5:C6"/>
    <mergeCell ref="A7:C7"/>
    <mergeCell ref="A8:C8"/>
    <mergeCell ref="A21:C21"/>
    <mergeCell ref="A1:L1"/>
    <mergeCell ref="A2:L2"/>
    <mergeCell ref="A3:L3"/>
    <mergeCell ref="J5:J6"/>
    <mergeCell ref="A4:C4"/>
  </mergeCells>
  <pageMargins left="0.51181102362204722" right="0.70866141732283472" top="0.98425196850393704" bottom="0.62992125984251968" header="0.31496062992125984" footer="0.31496062992125984"/>
  <pageSetup paperSize="9" scale="75" orientation="landscape" horizontalDpi="0" verticalDpi="0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9"/>
  <sheetViews>
    <sheetView tabSelected="1" workbookViewId="0">
      <selection activeCell="A11" sqref="A11"/>
    </sheetView>
  </sheetViews>
  <sheetFormatPr defaultRowHeight="14.4"/>
  <cols>
    <col min="1" max="1" width="6.5546875" customWidth="1"/>
    <col min="2" max="2" width="47.33203125" customWidth="1"/>
    <col min="3" max="3" width="35.44140625" customWidth="1"/>
    <col min="6" max="6" width="16.44140625" customWidth="1"/>
    <col min="10" max="10" width="16" customWidth="1"/>
  </cols>
  <sheetData>
    <row r="2" spans="1:13" ht="15.6" customHeight="1">
      <c r="A2" s="294" t="s">
        <v>222</v>
      </c>
      <c r="B2" s="294"/>
      <c r="C2" s="294"/>
      <c r="D2" s="294"/>
      <c r="E2" s="294"/>
      <c r="F2" s="294"/>
      <c r="G2" s="294"/>
      <c r="H2" s="294"/>
      <c r="I2" s="294"/>
      <c r="J2" s="294"/>
      <c r="K2" s="480"/>
      <c r="L2" s="480"/>
    </row>
    <row r="3" spans="1:13" ht="15.6" customHeight="1">
      <c r="A3" s="294" t="s">
        <v>614</v>
      </c>
      <c r="B3" s="294"/>
      <c r="C3" s="294"/>
      <c r="D3" s="294"/>
      <c r="E3" s="294"/>
      <c r="F3" s="294"/>
      <c r="G3" s="294"/>
      <c r="H3" s="294"/>
      <c r="I3" s="294"/>
      <c r="J3" s="294"/>
      <c r="K3" s="480"/>
      <c r="L3" s="480"/>
    </row>
    <row r="4" spans="1:13" ht="15.6" customHeight="1">
      <c r="A4" s="294" t="s">
        <v>613</v>
      </c>
      <c r="B4" s="294"/>
      <c r="C4" s="294"/>
      <c r="D4" s="294"/>
      <c r="E4" s="294"/>
      <c r="F4" s="294"/>
      <c r="G4" s="294"/>
      <c r="H4" s="294"/>
      <c r="I4" s="294"/>
      <c r="J4" s="294"/>
      <c r="K4" s="480"/>
      <c r="L4" s="480"/>
    </row>
    <row r="5" spans="1:13">
      <c r="A5" s="481" t="s">
        <v>615</v>
      </c>
      <c r="B5" s="481"/>
      <c r="C5" s="481"/>
      <c r="D5" s="181"/>
      <c r="E5" s="15"/>
      <c r="F5" s="16"/>
      <c r="G5" s="16"/>
      <c r="H5" s="22"/>
      <c r="I5" s="11"/>
      <c r="J5" s="15"/>
      <c r="K5" s="15"/>
      <c r="L5" s="15"/>
    </row>
    <row r="6" spans="1:13" ht="15" thickBot="1"/>
    <row r="7" spans="1:13" ht="45" customHeight="1">
      <c r="A7" s="498" t="s">
        <v>417</v>
      </c>
      <c r="B7" s="499" t="s">
        <v>19</v>
      </c>
      <c r="C7" s="499" t="s">
        <v>51</v>
      </c>
      <c r="D7" s="499" t="s">
        <v>611</v>
      </c>
      <c r="E7" s="499"/>
      <c r="F7" s="499"/>
      <c r="G7" s="499"/>
      <c r="H7" s="500" t="s">
        <v>77</v>
      </c>
      <c r="I7" s="499" t="s">
        <v>612</v>
      </c>
      <c r="J7" s="501"/>
      <c r="K7" s="482"/>
      <c r="L7" s="482"/>
      <c r="M7" s="482"/>
    </row>
    <row r="8" spans="1:13" ht="30.6">
      <c r="A8" s="502"/>
      <c r="B8" s="503"/>
      <c r="C8" s="503"/>
      <c r="D8" s="504" t="s">
        <v>71</v>
      </c>
      <c r="E8" s="504" t="s">
        <v>72</v>
      </c>
      <c r="F8" s="505" t="s">
        <v>73</v>
      </c>
      <c r="G8" s="504" t="s">
        <v>74</v>
      </c>
      <c r="H8" s="506"/>
      <c r="I8" s="504" t="s">
        <v>72</v>
      </c>
      <c r="J8" s="507" t="s">
        <v>73</v>
      </c>
      <c r="K8" s="482"/>
      <c r="L8" s="482"/>
      <c r="M8" s="482"/>
    </row>
    <row r="9" spans="1:13">
      <c r="A9" s="488">
        <v>1</v>
      </c>
      <c r="B9" s="484">
        <v>2</v>
      </c>
      <c r="C9" s="484">
        <v>3</v>
      </c>
      <c r="D9" s="484">
        <v>4</v>
      </c>
      <c r="E9" s="484">
        <v>5</v>
      </c>
      <c r="F9" s="485">
        <v>6</v>
      </c>
      <c r="G9" s="484">
        <v>7</v>
      </c>
      <c r="H9" s="486">
        <v>8</v>
      </c>
      <c r="I9" s="484">
        <v>9</v>
      </c>
      <c r="J9" s="484">
        <v>10</v>
      </c>
      <c r="K9" s="482"/>
      <c r="L9" s="482"/>
      <c r="M9" s="482"/>
    </row>
    <row r="10" spans="1:13" ht="23.4">
      <c r="A10" s="489"/>
      <c r="B10" s="490" t="s">
        <v>442</v>
      </c>
      <c r="C10" s="491"/>
      <c r="D10" s="492"/>
      <c r="E10" s="492"/>
      <c r="F10" s="492"/>
      <c r="G10" s="492"/>
      <c r="H10" s="492"/>
      <c r="I10" s="492"/>
      <c r="J10" s="493"/>
    </row>
    <row r="11" spans="1:13" ht="31.8" customHeight="1">
      <c r="A11" s="494"/>
      <c r="B11" s="209" t="s">
        <v>443</v>
      </c>
      <c r="C11" s="495" t="s">
        <v>444</v>
      </c>
      <c r="D11" s="494"/>
      <c r="E11" s="494"/>
      <c r="F11" s="240">
        <v>1768516533</v>
      </c>
      <c r="G11" s="496"/>
      <c r="H11" s="494"/>
      <c r="I11" s="494"/>
      <c r="J11" s="497">
        <v>1997645666.25</v>
      </c>
    </row>
    <row r="12" spans="1:13" ht="25.8" customHeight="1">
      <c r="A12" s="201"/>
      <c r="B12" s="210" t="s">
        <v>243</v>
      </c>
      <c r="C12" s="229" t="s">
        <v>445</v>
      </c>
      <c r="D12" s="201"/>
      <c r="E12" s="201"/>
      <c r="F12" s="241">
        <v>12000000</v>
      </c>
      <c r="G12" s="483"/>
      <c r="H12" s="201"/>
      <c r="I12" s="201"/>
      <c r="J12" s="487">
        <v>12000000</v>
      </c>
    </row>
    <row r="13" spans="1:13" ht="46.2" customHeight="1">
      <c r="A13" s="201"/>
      <c r="B13" s="211" t="s">
        <v>446</v>
      </c>
      <c r="C13" s="212" t="s">
        <v>447</v>
      </c>
      <c r="D13" s="201"/>
      <c r="E13" s="201"/>
      <c r="F13" s="241">
        <v>250000000</v>
      </c>
      <c r="G13" s="483"/>
      <c r="H13" s="201"/>
      <c r="I13" s="201"/>
      <c r="J13" s="487">
        <v>250000000</v>
      </c>
    </row>
    <row r="14" spans="1:13" ht="44.4" customHeight="1">
      <c r="A14" s="201"/>
      <c r="B14" s="211" t="s">
        <v>448</v>
      </c>
      <c r="C14" s="229" t="s">
        <v>449</v>
      </c>
      <c r="D14" s="201"/>
      <c r="E14" s="201"/>
      <c r="F14" s="241">
        <v>40000000</v>
      </c>
      <c r="G14" s="483"/>
      <c r="H14" s="201"/>
      <c r="I14" s="201"/>
      <c r="J14" s="487">
        <v>45000000</v>
      </c>
    </row>
    <row r="15" spans="1:13" ht="22.8" customHeight="1">
      <c r="A15" s="201"/>
      <c r="B15" s="210" t="s">
        <v>450</v>
      </c>
      <c r="C15" s="229" t="s">
        <v>451</v>
      </c>
      <c r="D15" s="201"/>
      <c r="E15" s="201"/>
      <c r="F15" s="241">
        <v>193479639</v>
      </c>
      <c r="G15" s="483"/>
      <c r="H15" s="201"/>
      <c r="I15" s="201"/>
      <c r="J15" s="487">
        <v>241849548.75</v>
      </c>
    </row>
    <row r="16" spans="1:13" ht="27" customHeight="1">
      <c r="A16" s="201"/>
      <c r="B16" s="211" t="s">
        <v>452</v>
      </c>
      <c r="C16" s="216" t="s">
        <v>453</v>
      </c>
      <c r="D16" s="201"/>
      <c r="E16" s="201"/>
      <c r="F16" s="241">
        <v>186263064</v>
      </c>
      <c r="G16" s="483"/>
      <c r="H16" s="201"/>
      <c r="I16" s="201"/>
      <c r="J16" s="487">
        <v>232828830</v>
      </c>
    </row>
    <row r="17" spans="1:10" ht="24.6" customHeight="1">
      <c r="A17" s="201"/>
      <c r="B17" s="210" t="s">
        <v>454</v>
      </c>
      <c r="C17" s="216" t="s">
        <v>455</v>
      </c>
      <c r="D17" s="201"/>
      <c r="E17" s="201"/>
      <c r="F17" s="241">
        <v>266773830</v>
      </c>
      <c r="G17" s="483"/>
      <c r="H17" s="201"/>
      <c r="I17" s="201"/>
      <c r="J17" s="487">
        <v>333467287.5</v>
      </c>
    </row>
    <row r="18" spans="1:10" ht="33" customHeight="1">
      <c r="A18" s="201"/>
      <c r="B18" s="211" t="s">
        <v>251</v>
      </c>
      <c r="C18" s="212" t="s">
        <v>456</v>
      </c>
      <c r="D18" s="201"/>
      <c r="E18" s="201"/>
      <c r="F18" s="241">
        <v>40000000</v>
      </c>
      <c r="G18" s="483"/>
      <c r="H18" s="201"/>
      <c r="I18" s="201"/>
      <c r="J18" s="487">
        <v>50000000</v>
      </c>
    </row>
    <row r="19" spans="1:10" ht="41.4">
      <c r="A19" s="201"/>
      <c r="B19" s="211" t="s">
        <v>252</v>
      </c>
      <c r="C19" s="212" t="s">
        <v>457</v>
      </c>
      <c r="D19" s="201"/>
      <c r="E19" s="201"/>
      <c r="F19" s="241">
        <v>40000000</v>
      </c>
      <c r="G19" s="483"/>
      <c r="H19" s="201"/>
      <c r="I19" s="201"/>
      <c r="J19" s="487">
        <v>45000000</v>
      </c>
    </row>
    <row r="20" spans="1:10" ht="41.4">
      <c r="A20" s="201"/>
      <c r="B20" s="211" t="s">
        <v>254</v>
      </c>
      <c r="C20" s="229" t="s">
        <v>458</v>
      </c>
      <c r="D20" s="201"/>
      <c r="E20" s="201"/>
      <c r="F20" s="241">
        <v>20000000</v>
      </c>
      <c r="G20" s="483"/>
      <c r="H20" s="201"/>
      <c r="I20" s="201"/>
      <c r="J20" s="487">
        <v>25000000</v>
      </c>
    </row>
    <row r="21" spans="1:10" ht="27.6">
      <c r="A21" s="201"/>
      <c r="B21" s="211" t="s">
        <v>459</v>
      </c>
      <c r="C21" s="213" t="s">
        <v>460</v>
      </c>
      <c r="D21" s="201"/>
      <c r="E21" s="201"/>
      <c r="F21" s="241">
        <v>50000000</v>
      </c>
      <c r="G21" s="483"/>
      <c r="H21" s="201"/>
      <c r="I21" s="201"/>
      <c r="J21" s="487">
        <v>55000000</v>
      </c>
    </row>
    <row r="22" spans="1:10">
      <c r="A22" s="201"/>
      <c r="B22" s="211" t="s">
        <v>461</v>
      </c>
      <c r="C22" s="213" t="s">
        <v>462</v>
      </c>
      <c r="D22" s="201"/>
      <c r="E22" s="201"/>
      <c r="F22" s="241">
        <v>35000000</v>
      </c>
      <c r="G22" s="483"/>
      <c r="H22" s="201"/>
      <c r="I22" s="201"/>
      <c r="J22" s="487">
        <v>40000000</v>
      </c>
    </row>
    <row r="23" spans="1:10" ht="27.6">
      <c r="A23" s="201"/>
      <c r="B23" s="211" t="s">
        <v>463</v>
      </c>
      <c r="C23" s="213" t="s">
        <v>464</v>
      </c>
      <c r="D23" s="201"/>
      <c r="E23" s="201"/>
      <c r="F23" s="241">
        <v>600000000</v>
      </c>
      <c r="G23" s="483"/>
      <c r="H23" s="201"/>
      <c r="I23" s="201"/>
      <c r="J23" s="487">
        <v>625000000</v>
      </c>
    </row>
    <row r="24" spans="1:10">
      <c r="A24" s="201"/>
      <c r="B24" s="211" t="s">
        <v>382</v>
      </c>
      <c r="C24" s="214" t="s">
        <v>465</v>
      </c>
      <c r="D24" s="201"/>
      <c r="E24" s="201"/>
      <c r="F24" s="241">
        <v>20000000</v>
      </c>
      <c r="G24" s="483"/>
      <c r="H24" s="201"/>
      <c r="I24" s="201"/>
      <c r="J24" s="487">
        <v>25000000</v>
      </c>
    </row>
    <row r="25" spans="1:10">
      <c r="A25" s="201"/>
      <c r="B25" s="211" t="s">
        <v>466</v>
      </c>
      <c r="C25" s="214" t="s">
        <v>467</v>
      </c>
      <c r="D25" s="201"/>
      <c r="E25" s="201"/>
      <c r="F25" s="241">
        <v>15000000</v>
      </c>
      <c r="G25" s="483"/>
      <c r="H25" s="201"/>
      <c r="I25" s="201"/>
      <c r="J25" s="487">
        <v>17500000</v>
      </c>
    </row>
    <row r="26" spans="1:10">
      <c r="A26" s="201"/>
      <c r="B26" s="210"/>
      <c r="C26" s="229"/>
      <c r="D26" s="201"/>
      <c r="E26" s="201"/>
      <c r="F26" s="201"/>
      <c r="G26" s="201"/>
      <c r="H26" s="201"/>
      <c r="I26" s="201"/>
      <c r="J26" s="487"/>
    </row>
    <row r="27" spans="1:10" ht="27.6">
      <c r="A27" s="201"/>
      <c r="B27" s="215" t="s">
        <v>468</v>
      </c>
      <c r="C27" s="267" t="s">
        <v>469</v>
      </c>
      <c r="D27" s="201"/>
      <c r="E27" s="201"/>
      <c r="F27" s="201"/>
      <c r="G27" s="201"/>
      <c r="H27" s="201"/>
      <c r="I27" s="201"/>
      <c r="J27" s="487">
        <v>1265000000</v>
      </c>
    </row>
    <row r="28" spans="1:10" ht="27.6">
      <c r="A28" s="201"/>
      <c r="B28" s="211" t="s">
        <v>470</v>
      </c>
      <c r="C28" s="213" t="s">
        <v>471</v>
      </c>
      <c r="D28" s="201"/>
      <c r="E28" s="201"/>
      <c r="F28" s="201"/>
      <c r="G28" s="201"/>
      <c r="H28" s="201"/>
      <c r="I28" s="201"/>
      <c r="J28" s="487">
        <v>350000000</v>
      </c>
    </row>
    <row r="29" spans="1:10">
      <c r="A29" s="201"/>
      <c r="B29" s="211" t="s">
        <v>270</v>
      </c>
      <c r="C29" s="213" t="s">
        <v>472</v>
      </c>
      <c r="D29" s="201"/>
      <c r="E29" s="201"/>
      <c r="F29" s="201"/>
      <c r="G29" s="201"/>
      <c r="H29" s="201"/>
      <c r="I29" s="201"/>
      <c r="J29" s="487">
        <v>150000000</v>
      </c>
    </row>
    <row r="30" spans="1:10" ht="37.200000000000003" customHeight="1">
      <c r="A30" s="201"/>
      <c r="B30" s="211" t="s">
        <v>473</v>
      </c>
      <c r="C30" s="213" t="s">
        <v>474</v>
      </c>
      <c r="D30" s="201"/>
      <c r="E30" s="201"/>
      <c r="F30" s="201"/>
      <c r="G30" s="201"/>
      <c r="H30" s="201"/>
      <c r="I30" s="201"/>
      <c r="J30" s="487">
        <v>235000000</v>
      </c>
    </row>
    <row r="31" spans="1:10" ht="45.6" customHeight="1">
      <c r="A31" s="201"/>
      <c r="B31" s="211" t="s">
        <v>475</v>
      </c>
      <c r="C31" s="216" t="s">
        <v>476</v>
      </c>
      <c r="D31" s="201"/>
      <c r="E31" s="201"/>
      <c r="F31" s="201"/>
      <c r="G31" s="201"/>
      <c r="H31" s="201"/>
      <c r="I31" s="201"/>
      <c r="J31" s="487">
        <v>80000000</v>
      </c>
    </row>
    <row r="32" spans="1:10" ht="36.6" customHeight="1">
      <c r="A32" s="201"/>
      <c r="B32" s="217" t="s">
        <v>477</v>
      </c>
      <c r="C32" s="217" t="s">
        <v>478</v>
      </c>
      <c r="D32" s="201"/>
      <c r="E32" s="201"/>
      <c r="F32" s="201"/>
      <c r="G32" s="201"/>
      <c r="H32" s="201"/>
      <c r="I32" s="201"/>
      <c r="J32" s="487">
        <v>30000000</v>
      </c>
    </row>
    <row r="33" spans="1:10" ht="36" customHeight="1">
      <c r="A33" s="201"/>
      <c r="B33" s="211" t="s">
        <v>479</v>
      </c>
      <c r="C33" s="211" t="s">
        <v>480</v>
      </c>
      <c r="D33" s="201"/>
      <c r="E33" s="201"/>
      <c r="F33" s="201"/>
      <c r="G33" s="201"/>
      <c r="H33" s="201"/>
      <c r="I33" s="201"/>
      <c r="J33" s="487">
        <v>60000000</v>
      </c>
    </row>
    <row r="34" spans="1:10" ht="36" customHeight="1">
      <c r="A34" s="201"/>
      <c r="B34" s="211" t="s">
        <v>481</v>
      </c>
      <c r="C34" s="211" t="s">
        <v>482</v>
      </c>
      <c r="D34" s="201"/>
      <c r="E34" s="201"/>
      <c r="F34" s="201"/>
      <c r="G34" s="201"/>
      <c r="H34" s="201"/>
      <c r="I34" s="201"/>
      <c r="J34" s="487">
        <v>90000000</v>
      </c>
    </row>
    <row r="35" spans="1:10" ht="32.4" customHeight="1">
      <c r="A35" s="201"/>
      <c r="B35" s="211" t="s">
        <v>483</v>
      </c>
      <c r="C35" s="211" t="s">
        <v>484</v>
      </c>
      <c r="D35" s="201"/>
      <c r="E35" s="201"/>
      <c r="F35" s="201"/>
      <c r="G35" s="201"/>
      <c r="H35" s="201"/>
      <c r="I35" s="201"/>
      <c r="J35" s="487">
        <v>25000000</v>
      </c>
    </row>
    <row r="36" spans="1:10" ht="45.6" customHeight="1">
      <c r="A36" s="201"/>
      <c r="B36" s="211" t="s">
        <v>485</v>
      </c>
      <c r="C36" s="213" t="s">
        <v>486</v>
      </c>
      <c r="D36" s="201"/>
      <c r="E36" s="201"/>
      <c r="F36" s="201"/>
      <c r="G36" s="201"/>
      <c r="H36" s="201"/>
      <c r="I36" s="201"/>
      <c r="J36" s="487">
        <v>200000000</v>
      </c>
    </row>
    <row r="37" spans="1:10" ht="42" customHeight="1">
      <c r="A37" s="201"/>
      <c r="B37" s="211" t="s">
        <v>487</v>
      </c>
      <c r="C37" s="216" t="s">
        <v>488</v>
      </c>
      <c r="D37" s="201"/>
      <c r="E37" s="201"/>
      <c r="F37" s="201"/>
      <c r="G37" s="201"/>
      <c r="H37" s="201"/>
      <c r="I37" s="201"/>
      <c r="J37" s="487">
        <v>45000000</v>
      </c>
    </row>
    <row r="38" spans="1:10" ht="46.8" customHeight="1">
      <c r="A38" s="201"/>
      <c r="B38" s="211" t="s">
        <v>489</v>
      </c>
      <c r="C38" s="213" t="s">
        <v>490</v>
      </c>
      <c r="D38" s="201"/>
      <c r="E38" s="201"/>
      <c r="F38" s="201"/>
      <c r="G38" s="201"/>
      <c r="H38" s="201"/>
      <c r="I38" s="201"/>
      <c r="J38" s="487">
        <v>40000000</v>
      </c>
    </row>
    <row r="39" spans="1:10" ht="48" customHeight="1">
      <c r="A39" s="201"/>
      <c r="B39" s="218" t="s">
        <v>216</v>
      </c>
      <c r="C39" s="213" t="s">
        <v>491</v>
      </c>
      <c r="D39" s="201"/>
      <c r="E39" s="201"/>
      <c r="F39" s="201"/>
      <c r="G39" s="201"/>
      <c r="H39" s="201"/>
      <c r="I39" s="201"/>
      <c r="J39" s="487">
        <v>2000000000</v>
      </c>
    </row>
    <row r="40" spans="1:10">
      <c r="A40" s="201"/>
      <c r="B40" s="210"/>
      <c r="C40" s="268"/>
      <c r="D40" s="201"/>
      <c r="E40" s="201"/>
      <c r="F40" s="201"/>
      <c r="G40" s="201"/>
      <c r="H40" s="201"/>
      <c r="I40" s="201"/>
      <c r="J40" s="487"/>
    </row>
    <row r="41" spans="1:10" ht="26.4" customHeight="1">
      <c r="A41" s="201"/>
      <c r="B41" s="215" t="s">
        <v>492</v>
      </c>
      <c r="C41" s="267" t="s">
        <v>493</v>
      </c>
      <c r="D41" s="201"/>
      <c r="E41" s="201"/>
      <c r="F41" s="201"/>
      <c r="G41" s="201"/>
      <c r="H41" s="201"/>
      <c r="I41" s="201"/>
      <c r="J41" s="487">
        <v>65000000</v>
      </c>
    </row>
    <row r="42" spans="1:10" ht="27.6">
      <c r="A42" s="201"/>
      <c r="B42" s="211" t="s">
        <v>494</v>
      </c>
      <c r="C42" s="210" t="s">
        <v>495</v>
      </c>
      <c r="D42" s="201"/>
      <c r="E42" s="201"/>
      <c r="F42" s="201"/>
      <c r="G42" s="201"/>
      <c r="H42" s="201"/>
      <c r="I42" s="201"/>
      <c r="J42" s="487">
        <v>65000000</v>
      </c>
    </row>
    <row r="43" spans="1:10">
      <c r="A43" s="201"/>
      <c r="B43" s="210"/>
      <c r="C43" s="214"/>
      <c r="D43" s="201"/>
      <c r="E43" s="201"/>
      <c r="F43" s="201"/>
      <c r="G43" s="201"/>
      <c r="H43" s="201"/>
      <c r="I43" s="201"/>
      <c r="J43" s="487"/>
    </row>
    <row r="44" spans="1:10">
      <c r="A44" s="201"/>
      <c r="B44" s="219" t="s">
        <v>496</v>
      </c>
      <c r="C44" s="221" t="s">
        <v>497</v>
      </c>
      <c r="D44" s="201"/>
      <c r="E44" s="201"/>
      <c r="F44" s="201"/>
      <c r="G44" s="201"/>
      <c r="H44" s="201"/>
      <c r="I44" s="201"/>
      <c r="J44" s="487">
        <v>55000000</v>
      </c>
    </row>
    <row r="45" spans="1:10" ht="27.6">
      <c r="A45" s="201"/>
      <c r="B45" s="211" t="s">
        <v>498</v>
      </c>
      <c r="C45" s="242" t="s">
        <v>499</v>
      </c>
      <c r="D45" s="201"/>
      <c r="E45" s="201"/>
      <c r="F45" s="201"/>
      <c r="G45" s="201"/>
      <c r="H45" s="201"/>
      <c r="I45" s="201"/>
      <c r="J45" s="487">
        <v>55000000</v>
      </c>
    </row>
    <row r="46" spans="1:10">
      <c r="A46" s="201"/>
      <c r="B46" s="210"/>
      <c r="C46" s="214"/>
      <c r="D46" s="201"/>
      <c r="E46" s="201"/>
      <c r="F46" s="201"/>
      <c r="G46" s="201"/>
      <c r="H46" s="201"/>
      <c r="I46" s="201"/>
      <c r="J46" s="487"/>
    </row>
    <row r="47" spans="1:10" ht="27.6">
      <c r="A47" s="201"/>
      <c r="B47" s="215" t="s">
        <v>500</v>
      </c>
      <c r="C47" s="267" t="s">
        <v>501</v>
      </c>
      <c r="D47" s="201"/>
      <c r="E47" s="201"/>
      <c r="F47" s="201"/>
      <c r="G47" s="201"/>
      <c r="H47" s="201"/>
      <c r="I47" s="201"/>
      <c r="J47" s="487">
        <v>642490920</v>
      </c>
    </row>
    <row r="48" spans="1:10" ht="27.6">
      <c r="A48" s="201"/>
      <c r="B48" s="217" t="s">
        <v>502</v>
      </c>
      <c r="C48" s="220" t="s">
        <v>503</v>
      </c>
      <c r="D48" s="201"/>
      <c r="E48" s="201"/>
      <c r="F48" s="201"/>
      <c r="G48" s="201"/>
      <c r="H48" s="201"/>
      <c r="I48" s="201"/>
      <c r="J48" s="487">
        <v>229956984</v>
      </c>
    </row>
    <row r="49" spans="1:10" ht="27.6">
      <c r="A49" s="201"/>
      <c r="B49" s="217" t="s">
        <v>504</v>
      </c>
      <c r="C49" s="220" t="s">
        <v>505</v>
      </c>
      <c r="D49" s="201"/>
      <c r="E49" s="201"/>
      <c r="F49" s="201"/>
      <c r="G49" s="201"/>
      <c r="H49" s="201"/>
      <c r="I49" s="201"/>
      <c r="J49" s="487">
        <v>61286400</v>
      </c>
    </row>
    <row r="50" spans="1:10" ht="41.4">
      <c r="A50" s="201"/>
      <c r="B50" s="217" t="s">
        <v>506</v>
      </c>
      <c r="C50" s="220" t="s">
        <v>507</v>
      </c>
      <c r="D50" s="201"/>
      <c r="E50" s="201"/>
      <c r="F50" s="201"/>
      <c r="G50" s="201"/>
      <c r="H50" s="201"/>
      <c r="I50" s="201"/>
      <c r="J50" s="487">
        <v>216131328</v>
      </c>
    </row>
    <row r="51" spans="1:10" ht="27.6">
      <c r="A51" s="201"/>
      <c r="B51" s="217" t="s">
        <v>508</v>
      </c>
      <c r="C51" s="220" t="s">
        <v>509</v>
      </c>
      <c r="D51" s="201"/>
      <c r="E51" s="201"/>
      <c r="F51" s="201"/>
      <c r="G51" s="201"/>
      <c r="H51" s="201"/>
      <c r="I51" s="201"/>
      <c r="J51" s="487">
        <v>135116208</v>
      </c>
    </row>
    <row r="52" spans="1:10">
      <c r="A52" s="201"/>
      <c r="B52" s="263"/>
      <c r="C52" s="264"/>
      <c r="D52" s="201"/>
      <c r="E52" s="201"/>
      <c r="F52" s="201"/>
      <c r="G52" s="201"/>
      <c r="H52" s="201"/>
      <c r="I52" s="201"/>
      <c r="J52" s="487">
        <v>135116208</v>
      </c>
    </row>
    <row r="53" spans="1:10">
      <c r="A53" s="201"/>
      <c r="B53" s="222" t="s">
        <v>510</v>
      </c>
      <c r="C53" s="223"/>
      <c r="D53" s="201"/>
      <c r="E53" s="201"/>
      <c r="F53" s="201"/>
      <c r="G53" s="201"/>
      <c r="H53" s="201"/>
      <c r="I53" s="201"/>
      <c r="J53" s="201"/>
    </row>
    <row r="54" spans="1:10">
      <c r="A54" s="201"/>
      <c r="B54" s="281" t="s">
        <v>608</v>
      </c>
      <c r="C54" s="231"/>
      <c r="D54" s="201"/>
      <c r="E54" s="201"/>
      <c r="F54" s="201"/>
      <c r="G54" s="201"/>
      <c r="H54" s="201"/>
      <c r="I54" s="201"/>
      <c r="J54" s="201"/>
    </row>
    <row r="55" spans="1:10" ht="27.6">
      <c r="A55" s="201"/>
      <c r="B55" s="215" t="s">
        <v>389</v>
      </c>
      <c r="C55" s="224"/>
      <c r="D55" s="201"/>
      <c r="E55" s="201"/>
      <c r="F55" s="201"/>
      <c r="G55" s="201"/>
      <c r="H55" s="201"/>
      <c r="I55" s="201"/>
      <c r="J55" s="201"/>
    </row>
    <row r="56" spans="1:10" ht="41.4">
      <c r="A56" s="201"/>
      <c r="B56" s="210" t="s">
        <v>511</v>
      </c>
      <c r="C56" s="212" t="s">
        <v>512</v>
      </c>
      <c r="D56" s="201"/>
      <c r="E56" s="201"/>
      <c r="F56" s="201"/>
      <c r="G56" s="201"/>
      <c r="H56" s="201"/>
      <c r="I56" s="201"/>
      <c r="J56" s="201"/>
    </row>
    <row r="57" spans="1:10" ht="27.6">
      <c r="A57" s="201"/>
      <c r="B57" s="210" t="s">
        <v>513</v>
      </c>
      <c r="C57" s="212" t="s">
        <v>514</v>
      </c>
      <c r="D57" s="201"/>
      <c r="E57" s="201"/>
      <c r="F57" s="201"/>
      <c r="G57" s="201"/>
      <c r="H57" s="201"/>
      <c r="I57" s="201"/>
      <c r="J57" s="201"/>
    </row>
    <row r="58" spans="1:10" ht="27.6">
      <c r="A58" s="201"/>
      <c r="B58" s="210" t="s">
        <v>515</v>
      </c>
      <c r="C58" s="212" t="s">
        <v>516</v>
      </c>
      <c r="D58" s="201"/>
      <c r="E58" s="201"/>
      <c r="F58" s="201"/>
      <c r="G58" s="201"/>
      <c r="H58" s="201"/>
      <c r="I58" s="201"/>
      <c r="J58" s="201"/>
    </row>
    <row r="59" spans="1:10" ht="27.6">
      <c r="A59" s="201"/>
      <c r="B59" s="210" t="s">
        <v>517</v>
      </c>
      <c r="C59" s="212" t="s">
        <v>518</v>
      </c>
      <c r="D59" s="201"/>
      <c r="E59" s="201"/>
      <c r="F59" s="201"/>
      <c r="G59" s="201"/>
      <c r="H59" s="201"/>
      <c r="I59" s="201"/>
      <c r="J59" s="201"/>
    </row>
    <row r="60" spans="1:10" ht="27.6">
      <c r="A60" s="201"/>
      <c r="B60" s="210" t="s">
        <v>519</v>
      </c>
      <c r="C60" s="212" t="s">
        <v>520</v>
      </c>
      <c r="D60" s="201"/>
      <c r="E60" s="201"/>
      <c r="F60" s="201"/>
      <c r="G60" s="201"/>
      <c r="H60" s="201"/>
      <c r="I60" s="201"/>
      <c r="J60" s="201"/>
    </row>
    <row r="61" spans="1:10" ht="27.6">
      <c r="A61" s="201"/>
      <c r="B61" s="210" t="s">
        <v>521</v>
      </c>
      <c r="C61" s="212" t="s">
        <v>522</v>
      </c>
      <c r="D61" s="201"/>
      <c r="E61" s="201"/>
      <c r="F61" s="201"/>
      <c r="G61" s="201"/>
      <c r="H61" s="201"/>
      <c r="I61" s="201"/>
      <c r="J61" s="201"/>
    </row>
    <row r="62" spans="1:10">
      <c r="A62" s="201"/>
      <c r="B62" s="210"/>
      <c r="C62" s="214"/>
      <c r="D62" s="201"/>
      <c r="E62" s="201"/>
      <c r="F62" s="201"/>
      <c r="G62" s="201"/>
      <c r="H62" s="201"/>
      <c r="I62" s="201"/>
      <c r="J62" s="201"/>
    </row>
    <row r="63" spans="1:10" ht="27.6">
      <c r="A63" s="201"/>
      <c r="B63" s="215" t="s">
        <v>523</v>
      </c>
      <c r="C63" s="224"/>
      <c r="D63" s="201"/>
      <c r="E63" s="201"/>
      <c r="F63" s="201"/>
      <c r="G63" s="201"/>
      <c r="H63" s="201"/>
      <c r="I63" s="201"/>
      <c r="J63" s="201"/>
    </row>
    <row r="64" spans="1:10" ht="27.6">
      <c r="A64" s="201"/>
      <c r="B64" s="210" t="s">
        <v>524</v>
      </c>
      <c r="C64" s="212" t="s">
        <v>525</v>
      </c>
      <c r="D64" s="201"/>
      <c r="E64" s="201"/>
      <c r="F64" s="201"/>
      <c r="G64" s="201"/>
      <c r="H64" s="201"/>
      <c r="I64" s="201"/>
      <c r="J64" s="201"/>
    </row>
    <row r="65" spans="1:10">
      <c r="A65" s="201"/>
      <c r="B65" s="210"/>
      <c r="C65" s="214"/>
      <c r="D65" s="201"/>
      <c r="E65" s="201"/>
      <c r="F65" s="201"/>
      <c r="G65" s="201"/>
      <c r="H65" s="201"/>
      <c r="I65" s="201"/>
      <c r="J65" s="201"/>
    </row>
    <row r="66" spans="1:10">
      <c r="A66" s="201"/>
      <c r="B66" s="215" t="s">
        <v>526</v>
      </c>
      <c r="C66" s="224"/>
      <c r="D66" s="201"/>
      <c r="E66" s="201"/>
      <c r="F66" s="201"/>
      <c r="G66" s="201"/>
      <c r="H66" s="201"/>
      <c r="I66" s="201"/>
      <c r="J66" s="201"/>
    </row>
    <row r="67" spans="1:10">
      <c r="A67" s="201"/>
      <c r="B67" s="210" t="s">
        <v>106</v>
      </c>
      <c r="C67" s="214" t="s">
        <v>527</v>
      </c>
      <c r="D67" s="201"/>
      <c r="E67" s="201"/>
      <c r="F67" s="201"/>
      <c r="G67" s="201"/>
      <c r="H67" s="201"/>
      <c r="I67" s="201"/>
      <c r="J67" s="201"/>
    </row>
    <row r="68" spans="1:10" ht="27.6">
      <c r="A68" s="201"/>
      <c r="B68" s="210" t="s">
        <v>528</v>
      </c>
      <c r="C68" s="212" t="s">
        <v>529</v>
      </c>
      <c r="D68" s="201"/>
      <c r="E68" s="201"/>
      <c r="F68" s="201"/>
      <c r="G68" s="201"/>
      <c r="H68" s="201"/>
      <c r="I68" s="201"/>
      <c r="J68" s="201"/>
    </row>
    <row r="69" spans="1:10" ht="27.6">
      <c r="A69" s="201"/>
      <c r="B69" s="210" t="s">
        <v>530</v>
      </c>
      <c r="C69" s="212" t="s">
        <v>531</v>
      </c>
      <c r="D69" s="201"/>
      <c r="E69" s="201"/>
      <c r="F69" s="201"/>
      <c r="G69" s="201"/>
      <c r="H69" s="201"/>
      <c r="I69" s="201"/>
      <c r="J69" s="201"/>
    </row>
    <row r="70" spans="1:10" ht="41.4">
      <c r="A70" s="201"/>
      <c r="B70" s="210" t="s">
        <v>532</v>
      </c>
      <c r="C70" s="212" t="s">
        <v>533</v>
      </c>
      <c r="D70" s="201"/>
      <c r="E70" s="201"/>
      <c r="F70" s="201"/>
      <c r="G70" s="201"/>
      <c r="H70" s="201"/>
      <c r="I70" s="201"/>
      <c r="J70" s="201"/>
    </row>
    <row r="71" spans="1:10" ht="55.2">
      <c r="A71" s="201"/>
      <c r="B71" s="210" t="s">
        <v>102</v>
      </c>
      <c r="C71" s="212" t="s">
        <v>534</v>
      </c>
      <c r="D71" s="201"/>
      <c r="E71" s="201"/>
      <c r="F71" s="201"/>
      <c r="G71" s="201"/>
      <c r="H71" s="201"/>
      <c r="I71" s="201"/>
      <c r="J71" s="201"/>
    </row>
    <row r="72" spans="1:10" ht="27.6">
      <c r="A72" s="201"/>
      <c r="B72" s="210" t="s">
        <v>535</v>
      </c>
      <c r="C72" s="212" t="s">
        <v>536</v>
      </c>
      <c r="D72" s="201"/>
      <c r="E72" s="201"/>
      <c r="F72" s="201"/>
      <c r="G72" s="201"/>
      <c r="H72" s="201"/>
      <c r="I72" s="201"/>
      <c r="J72" s="201"/>
    </row>
    <row r="73" spans="1:10" ht="27.6">
      <c r="A73" s="201"/>
      <c r="B73" s="210" t="s">
        <v>537</v>
      </c>
      <c r="C73" s="212" t="s">
        <v>538</v>
      </c>
      <c r="D73" s="201"/>
      <c r="E73" s="201"/>
      <c r="F73" s="201"/>
      <c r="G73" s="201"/>
      <c r="H73" s="201"/>
      <c r="I73" s="201"/>
      <c r="J73" s="201"/>
    </row>
    <row r="74" spans="1:10" ht="27.6">
      <c r="A74" s="201"/>
      <c r="B74" s="210" t="s">
        <v>539</v>
      </c>
      <c r="C74" s="212" t="s">
        <v>540</v>
      </c>
      <c r="D74" s="201"/>
      <c r="E74" s="201"/>
      <c r="F74" s="201"/>
      <c r="G74" s="201"/>
      <c r="H74" s="201"/>
      <c r="I74" s="201"/>
      <c r="J74" s="201"/>
    </row>
    <row r="75" spans="1:10">
      <c r="A75" s="201"/>
      <c r="B75" s="210"/>
      <c r="C75" s="214"/>
      <c r="D75" s="201"/>
      <c r="E75" s="201"/>
      <c r="F75" s="201"/>
      <c r="G75" s="201"/>
      <c r="H75" s="201"/>
      <c r="I75" s="201"/>
      <c r="J75" s="201"/>
    </row>
    <row r="76" spans="1:10">
      <c r="A76" s="201"/>
      <c r="B76" s="227" t="s">
        <v>541</v>
      </c>
      <c r="C76" s="224"/>
      <c r="D76" s="201"/>
      <c r="E76" s="201"/>
      <c r="F76" s="201"/>
      <c r="G76" s="201"/>
      <c r="H76" s="201"/>
      <c r="I76" s="201"/>
      <c r="J76" s="201"/>
    </row>
    <row r="77" spans="1:10" ht="27.6">
      <c r="A77" s="201"/>
      <c r="B77" s="211" t="s">
        <v>542</v>
      </c>
      <c r="C77" s="228" t="s">
        <v>543</v>
      </c>
      <c r="D77" s="201"/>
      <c r="E77" s="201"/>
      <c r="F77" s="201"/>
      <c r="G77" s="201"/>
      <c r="H77" s="201"/>
      <c r="I77" s="201"/>
      <c r="J77" s="201"/>
    </row>
    <row r="78" spans="1:10" ht="27.6">
      <c r="A78" s="201"/>
      <c r="B78" s="211" t="s">
        <v>544</v>
      </c>
      <c r="C78" s="228" t="s">
        <v>545</v>
      </c>
      <c r="D78" s="201"/>
      <c r="E78" s="201"/>
      <c r="F78" s="201"/>
      <c r="G78" s="201"/>
      <c r="H78" s="201"/>
      <c r="I78" s="201"/>
      <c r="J78" s="201"/>
    </row>
    <row r="79" spans="1:10" ht="27.6">
      <c r="A79" s="201"/>
      <c r="B79" s="211" t="s">
        <v>546</v>
      </c>
      <c r="C79" s="228" t="s">
        <v>547</v>
      </c>
      <c r="D79" s="201"/>
      <c r="E79" s="201"/>
      <c r="F79" s="201"/>
      <c r="G79" s="201"/>
      <c r="H79" s="201"/>
      <c r="I79" s="201"/>
      <c r="J79" s="201"/>
    </row>
    <row r="80" spans="1:10">
      <c r="A80" s="201"/>
      <c r="B80" s="211" t="s">
        <v>192</v>
      </c>
      <c r="C80" s="213" t="s">
        <v>548</v>
      </c>
      <c r="D80" s="201"/>
      <c r="E80" s="201"/>
      <c r="F80" s="201"/>
      <c r="G80" s="201"/>
      <c r="H80" s="201"/>
      <c r="I80" s="201"/>
      <c r="J80" s="201"/>
    </row>
    <row r="81" spans="1:10">
      <c r="A81" s="201"/>
      <c r="B81" s="229"/>
      <c r="C81" s="230"/>
      <c r="D81" s="201"/>
      <c r="E81" s="201"/>
      <c r="F81" s="201"/>
      <c r="G81" s="201"/>
      <c r="H81" s="201"/>
      <c r="I81" s="201"/>
      <c r="J81" s="201"/>
    </row>
    <row r="82" spans="1:10">
      <c r="A82" s="201"/>
      <c r="B82" s="282" t="s">
        <v>609</v>
      </c>
      <c r="C82" s="256"/>
      <c r="D82" s="201"/>
      <c r="E82" s="201"/>
      <c r="F82" s="201"/>
      <c r="G82" s="201"/>
      <c r="H82" s="201"/>
      <c r="I82" s="201"/>
      <c r="J82" s="201"/>
    </row>
    <row r="83" spans="1:10" ht="27.6">
      <c r="A83" s="201"/>
      <c r="B83" s="215" t="s">
        <v>549</v>
      </c>
      <c r="C83" s="231"/>
      <c r="D83" s="201"/>
      <c r="E83" s="201"/>
      <c r="F83" s="201"/>
      <c r="G83" s="201"/>
      <c r="H83" s="201"/>
      <c r="I83" s="201"/>
      <c r="J83" s="201"/>
    </row>
    <row r="84" spans="1:10" ht="41.4">
      <c r="A84" s="201"/>
      <c r="B84" s="218" t="s">
        <v>550</v>
      </c>
      <c r="C84" s="212" t="s">
        <v>551</v>
      </c>
      <c r="D84" s="201"/>
      <c r="E84" s="201"/>
      <c r="F84" s="201"/>
      <c r="G84" s="201"/>
      <c r="H84" s="201"/>
      <c r="I84" s="201"/>
      <c r="J84" s="201"/>
    </row>
    <row r="85" spans="1:10" ht="41.4">
      <c r="A85" s="201"/>
      <c r="B85" s="226" t="s">
        <v>552</v>
      </c>
      <c r="C85" s="212" t="s">
        <v>553</v>
      </c>
      <c r="D85" s="201"/>
      <c r="E85" s="201"/>
      <c r="F85" s="201"/>
      <c r="G85" s="201"/>
      <c r="H85" s="201"/>
      <c r="I85" s="201"/>
      <c r="J85" s="201"/>
    </row>
    <row r="86" spans="1:10" ht="27.6">
      <c r="A86" s="201"/>
      <c r="B86" s="226" t="s">
        <v>554</v>
      </c>
      <c r="C86" s="212" t="s">
        <v>555</v>
      </c>
      <c r="D86" s="201"/>
      <c r="E86" s="201"/>
      <c r="F86" s="201"/>
      <c r="G86" s="201"/>
      <c r="H86" s="201"/>
      <c r="I86" s="201"/>
      <c r="J86" s="201"/>
    </row>
    <row r="87" spans="1:10">
      <c r="A87" s="201"/>
      <c r="B87" s="226"/>
      <c r="C87" s="214"/>
      <c r="D87" s="201"/>
      <c r="E87" s="201"/>
      <c r="F87" s="201"/>
      <c r="G87" s="201"/>
      <c r="H87" s="201"/>
      <c r="I87" s="201"/>
      <c r="J87" s="201"/>
    </row>
    <row r="88" spans="1:10">
      <c r="A88" s="201"/>
      <c r="B88" s="215" t="s">
        <v>556</v>
      </c>
      <c r="C88" s="224"/>
      <c r="D88" s="201"/>
      <c r="E88" s="201"/>
      <c r="F88" s="201"/>
      <c r="G88" s="201"/>
      <c r="H88" s="201"/>
      <c r="I88" s="201"/>
      <c r="J88" s="201"/>
    </row>
    <row r="89" spans="1:10" ht="27.6">
      <c r="A89" s="201"/>
      <c r="B89" s="226" t="s">
        <v>557</v>
      </c>
      <c r="C89" s="212" t="s">
        <v>558</v>
      </c>
      <c r="D89" s="201"/>
      <c r="E89" s="201"/>
      <c r="F89" s="201"/>
      <c r="G89" s="201"/>
      <c r="H89" s="201"/>
      <c r="I89" s="201"/>
      <c r="J89" s="201"/>
    </row>
    <row r="90" spans="1:10">
      <c r="A90" s="201"/>
      <c r="B90" s="226"/>
      <c r="C90" s="232"/>
      <c r="D90" s="201"/>
      <c r="E90" s="201"/>
      <c r="F90" s="201"/>
      <c r="G90" s="201"/>
      <c r="H90" s="201"/>
      <c r="I90" s="201"/>
      <c r="J90" s="201"/>
    </row>
    <row r="91" spans="1:10">
      <c r="A91" s="201"/>
      <c r="B91" s="215" t="s">
        <v>559</v>
      </c>
      <c r="C91" s="224"/>
      <c r="D91" s="201"/>
      <c r="E91" s="201"/>
      <c r="F91" s="201"/>
      <c r="G91" s="201"/>
      <c r="H91" s="201"/>
      <c r="I91" s="201"/>
      <c r="J91" s="201"/>
    </row>
    <row r="92" spans="1:10" ht="41.4">
      <c r="A92" s="201"/>
      <c r="B92" s="225" t="s">
        <v>560</v>
      </c>
      <c r="C92" s="233" t="s">
        <v>561</v>
      </c>
      <c r="D92" s="201"/>
      <c r="E92" s="201"/>
      <c r="F92" s="201"/>
      <c r="G92" s="201"/>
      <c r="H92" s="201"/>
      <c r="I92" s="201"/>
      <c r="J92" s="201"/>
    </row>
    <row r="93" spans="1:10" ht="41.4">
      <c r="A93" s="201"/>
      <c r="B93" s="226" t="s">
        <v>562</v>
      </c>
      <c r="C93" s="233" t="s">
        <v>563</v>
      </c>
      <c r="D93" s="201"/>
      <c r="E93" s="201"/>
      <c r="F93" s="201"/>
      <c r="G93" s="201"/>
      <c r="H93" s="201"/>
      <c r="I93" s="201"/>
      <c r="J93" s="201"/>
    </row>
    <row r="94" spans="1:10" ht="27.6">
      <c r="A94" s="201"/>
      <c r="B94" s="226" t="s">
        <v>564</v>
      </c>
      <c r="C94" s="233" t="s">
        <v>565</v>
      </c>
      <c r="D94" s="201"/>
      <c r="E94" s="201"/>
      <c r="F94" s="201"/>
      <c r="G94" s="201"/>
      <c r="H94" s="201"/>
      <c r="I94" s="201"/>
      <c r="J94" s="201"/>
    </row>
    <row r="95" spans="1:10" ht="27.6">
      <c r="A95" s="201"/>
      <c r="B95" s="226" t="s">
        <v>566</v>
      </c>
      <c r="C95" s="230">
        <v>0</v>
      </c>
      <c r="D95" s="201"/>
      <c r="E95" s="201"/>
      <c r="F95" s="201"/>
      <c r="G95" s="201"/>
      <c r="H95" s="201"/>
      <c r="I95" s="201"/>
      <c r="J95" s="201"/>
    </row>
    <row r="96" spans="1:10" ht="27.6">
      <c r="A96" s="201"/>
      <c r="B96" s="226" t="s">
        <v>567</v>
      </c>
      <c r="C96" s="233" t="s">
        <v>568</v>
      </c>
      <c r="D96" s="201"/>
      <c r="E96" s="201"/>
      <c r="F96" s="201"/>
      <c r="G96" s="201"/>
      <c r="H96" s="201"/>
      <c r="I96" s="201"/>
      <c r="J96" s="201"/>
    </row>
    <row r="97" spans="1:10" ht="27.6">
      <c r="A97" s="201"/>
      <c r="B97" s="226" t="s">
        <v>569</v>
      </c>
      <c r="C97" s="230">
        <v>0</v>
      </c>
      <c r="D97" s="201"/>
      <c r="E97" s="201"/>
      <c r="F97" s="201"/>
      <c r="G97" s="201"/>
      <c r="H97" s="201"/>
      <c r="I97" s="201"/>
      <c r="J97" s="201"/>
    </row>
    <row r="98" spans="1:10">
      <c r="A98" s="201"/>
      <c r="B98" s="226" t="s">
        <v>570</v>
      </c>
      <c r="C98" s="230">
        <v>0</v>
      </c>
      <c r="D98" s="201"/>
      <c r="E98" s="201"/>
      <c r="F98" s="201"/>
      <c r="G98" s="201"/>
      <c r="H98" s="201"/>
      <c r="I98" s="201"/>
      <c r="J98" s="201"/>
    </row>
    <row r="99" spans="1:10" ht="41.4">
      <c r="A99" s="201"/>
      <c r="B99" s="218" t="s">
        <v>571</v>
      </c>
      <c r="C99" s="233" t="s">
        <v>572</v>
      </c>
      <c r="D99" s="201"/>
      <c r="E99" s="201"/>
      <c r="F99" s="201"/>
      <c r="G99" s="201"/>
      <c r="H99" s="201"/>
      <c r="I99" s="201"/>
      <c r="J99" s="201"/>
    </row>
    <row r="100" spans="1:10" ht="27.6">
      <c r="A100" s="201"/>
      <c r="B100" s="234" t="s">
        <v>573</v>
      </c>
      <c r="C100" s="214"/>
      <c r="D100" s="201"/>
      <c r="E100" s="201"/>
      <c r="F100" s="201"/>
      <c r="G100" s="201"/>
      <c r="H100" s="201"/>
      <c r="I100" s="201"/>
      <c r="J100" s="201"/>
    </row>
    <row r="101" spans="1:10">
      <c r="A101" s="201"/>
      <c r="B101" s="234"/>
      <c r="C101" s="214"/>
      <c r="D101" s="201"/>
      <c r="E101" s="201"/>
      <c r="F101" s="201"/>
      <c r="G101" s="201"/>
      <c r="H101" s="201"/>
      <c r="I101" s="201"/>
      <c r="J101" s="201"/>
    </row>
    <row r="102" spans="1:10" ht="27.6">
      <c r="A102" s="201"/>
      <c r="B102" s="215" t="s">
        <v>574</v>
      </c>
      <c r="C102" s="224"/>
      <c r="D102" s="201"/>
      <c r="E102" s="201"/>
      <c r="F102" s="201"/>
      <c r="G102" s="201"/>
      <c r="H102" s="201"/>
      <c r="I102" s="201"/>
      <c r="J102" s="201"/>
    </row>
    <row r="103" spans="1:10" ht="69">
      <c r="A103" s="201"/>
      <c r="B103" s="226" t="s">
        <v>575</v>
      </c>
      <c r="C103" s="213" t="s">
        <v>576</v>
      </c>
      <c r="D103" s="201"/>
      <c r="E103" s="201"/>
      <c r="F103" s="201"/>
      <c r="G103" s="201"/>
      <c r="H103" s="201"/>
      <c r="I103" s="201"/>
      <c r="J103" s="201"/>
    </row>
    <row r="104" spans="1:10" ht="27.6">
      <c r="A104" s="201"/>
      <c r="B104" s="226" t="s">
        <v>148</v>
      </c>
      <c r="C104" s="214"/>
      <c r="D104" s="201"/>
      <c r="E104" s="201"/>
      <c r="F104" s="201"/>
      <c r="G104" s="201"/>
      <c r="H104" s="201"/>
      <c r="I104" s="201"/>
      <c r="J104" s="201"/>
    </row>
    <row r="105" spans="1:10">
      <c r="A105" s="201"/>
      <c r="B105" s="226"/>
      <c r="C105" s="214"/>
      <c r="D105" s="201"/>
      <c r="E105" s="201"/>
      <c r="F105" s="201"/>
      <c r="G105" s="201"/>
      <c r="H105" s="201"/>
      <c r="I105" s="201"/>
      <c r="J105" s="201"/>
    </row>
    <row r="106" spans="1:10" ht="27.6">
      <c r="A106" s="201"/>
      <c r="B106" s="215" t="s">
        <v>577</v>
      </c>
      <c r="C106" s="224"/>
      <c r="D106" s="201"/>
      <c r="E106" s="201"/>
      <c r="F106" s="201"/>
      <c r="G106" s="201"/>
      <c r="H106" s="201"/>
      <c r="I106" s="201"/>
      <c r="J106" s="201"/>
    </row>
    <row r="107" spans="1:10" ht="110.4">
      <c r="A107" s="201"/>
      <c r="B107" s="218" t="s">
        <v>578</v>
      </c>
      <c r="C107" s="269" t="s">
        <v>579</v>
      </c>
      <c r="D107" s="201"/>
      <c r="E107" s="201"/>
      <c r="F107" s="201"/>
      <c r="G107" s="201"/>
      <c r="H107" s="201"/>
      <c r="I107" s="201"/>
      <c r="J107" s="201"/>
    </row>
    <row r="108" spans="1:10" ht="69">
      <c r="A108" s="201"/>
      <c r="B108" s="226" t="s">
        <v>580</v>
      </c>
      <c r="C108" s="213" t="s">
        <v>581</v>
      </c>
      <c r="D108" s="201"/>
      <c r="E108" s="201"/>
      <c r="F108" s="201"/>
      <c r="G108" s="201"/>
      <c r="H108" s="201"/>
      <c r="I108" s="201"/>
      <c r="J108" s="201"/>
    </row>
    <row r="109" spans="1:10">
      <c r="A109" s="201"/>
      <c r="B109" s="226" t="s">
        <v>582</v>
      </c>
      <c r="C109" s="230">
        <v>0</v>
      </c>
      <c r="D109" s="201"/>
      <c r="E109" s="201"/>
      <c r="F109" s="201"/>
      <c r="G109" s="201"/>
      <c r="H109" s="201"/>
      <c r="I109" s="201"/>
      <c r="J109" s="201"/>
    </row>
    <row r="110" spans="1:10">
      <c r="A110" s="201"/>
      <c r="B110" s="226"/>
      <c r="C110" s="214"/>
      <c r="D110" s="201"/>
      <c r="E110" s="201"/>
      <c r="F110" s="201"/>
      <c r="G110" s="201"/>
      <c r="H110" s="201"/>
      <c r="I110" s="201"/>
      <c r="J110" s="201"/>
    </row>
    <row r="111" spans="1:10">
      <c r="A111" s="201"/>
      <c r="B111" s="222" t="s">
        <v>583</v>
      </c>
      <c r="C111" s="223"/>
      <c r="D111" s="201"/>
      <c r="E111" s="201"/>
      <c r="F111" s="201"/>
      <c r="G111" s="201"/>
      <c r="H111" s="201"/>
      <c r="I111" s="201"/>
      <c r="J111" s="201"/>
    </row>
    <row r="112" spans="1:10" ht="55.2">
      <c r="A112" s="201"/>
      <c r="B112" s="235" t="s">
        <v>584</v>
      </c>
      <c r="C112" s="236" t="s">
        <v>585</v>
      </c>
      <c r="D112" s="201"/>
      <c r="E112" s="201"/>
      <c r="F112" s="201"/>
      <c r="G112" s="201"/>
      <c r="H112" s="201"/>
      <c r="I112" s="201"/>
      <c r="J112" s="201"/>
    </row>
    <row r="113" spans="1:10" ht="27.6">
      <c r="A113" s="201"/>
      <c r="B113" s="237" t="s">
        <v>586</v>
      </c>
      <c r="C113" s="230">
        <v>0</v>
      </c>
      <c r="D113" s="201"/>
      <c r="E113" s="201"/>
      <c r="F113" s="201"/>
      <c r="G113" s="201"/>
      <c r="H113" s="201"/>
      <c r="I113" s="201"/>
      <c r="J113" s="201"/>
    </row>
    <row r="114" spans="1:10" ht="41.4">
      <c r="A114" s="201"/>
      <c r="B114" s="210" t="s">
        <v>587</v>
      </c>
      <c r="C114" s="233" t="s">
        <v>588</v>
      </c>
      <c r="D114" s="201"/>
      <c r="E114" s="201"/>
      <c r="F114" s="201"/>
      <c r="G114" s="201"/>
      <c r="H114" s="201"/>
      <c r="I114" s="201"/>
      <c r="J114" s="201"/>
    </row>
    <row r="115" spans="1:10" ht="27.6">
      <c r="A115" s="201"/>
      <c r="B115" s="237" t="s">
        <v>589</v>
      </c>
      <c r="C115" s="230">
        <v>0</v>
      </c>
      <c r="D115" s="201"/>
      <c r="E115" s="201"/>
      <c r="F115" s="201"/>
      <c r="G115" s="201"/>
      <c r="H115" s="201"/>
      <c r="I115" s="201"/>
      <c r="J115" s="201"/>
    </row>
    <row r="116" spans="1:10" ht="27.6">
      <c r="A116" s="201"/>
      <c r="B116" s="237" t="s">
        <v>590</v>
      </c>
      <c r="C116" s="230">
        <v>0</v>
      </c>
      <c r="D116" s="201"/>
      <c r="E116" s="201"/>
      <c r="F116" s="201"/>
      <c r="G116" s="201"/>
      <c r="H116" s="201"/>
      <c r="I116" s="201"/>
      <c r="J116" s="201"/>
    </row>
    <row r="117" spans="1:10" ht="27.6">
      <c r="A117" s="201"/>
      <c r="B117" s="237" t="s">
        <v>591</v>
      </c>
      <c r="C117" s="230">
        <v>0</v>
      </c>
      <c r="D117" s="201"/>
      <c r="E117" s="201"/>
      <c r="F117" s="201"/>
      <c r="G117" s="201"/>
      <c r="H117" s="201"/>
      <c r="I117" s="201"/>
      <c r="J117" s="201"/>
    </row>
    <row r="118" spans="1:10" ht="27.6">
      <c r="A118" s="201"/>
      <c r="B118" s="237" t="s">
        <v>592</v>
      </c>
      <c r="C118" s="230">
        <v>0</v>
      </c>
      <c r="D118" s="201"/>
      <c r="E118" s="201"/>
      <c r="F118" s="201"/>
      <c r="G118" s="201"/>
      <c r="H118" s="201"/>
      <c r="I118" s="201"/>
      <c r="J118" s="201"/>
    </row>
    <row r="119" spans="1:10" ht="27.6">
      <c r="A119" s="201"/>
      <c r="B119" s="237" t="s">
        <v>593</v>
      </c>
      <c r="C119" s="233" t="s">
        <v>594</v>
      </c>
      <c r="D119" s="201"/>
      <c r="E119" s="201"/>
      <c r="F119" s="201"/>
      <c r="G119" s="201"/>
      <c r="H119" s="201"/>
      <c r="I119" s="201"/>
      <c r="J119" s="201"/>
    </row>
    <row r="120" spans="1:10" ht="27.6">
      <c r="A120" s="201"/>
      <c r="B120" s="237" t="s">
        <v>595</v>
      </c>
      <c r="C120" s="230">
        <v>0</v>
      </c>
      <c r="D120" s="201"/>
      <c r="E120" s="201"/>
      <c r="F120" s="201"/>
      <c r="G120" s="201"/>
      <c r="H120" s="201"/>
      <c r="I120" s="201"/>
      <c r="J120" s="201"/>
    </row>
    <row r="121" spans="1:10">
      <c r="A121" s="201"/>
      <c r="B121" s="237"/>
      <c r="C121" s="214"/>
      <c r="D121" s="201"/>
      <c r="E121" s="201"/>
      <c r="F121" s="201"/>
      <c r="G121" s="201"/>
      <c r="H121" s="201"/>
      <c r="I121" s="201"/>
      <c r="J121" s="201"/>
    </row>
    <row r="122" spans="1:10">
      <c r="A122" s="201"/>
      <c r="B122" s="222" t="s">
        <v>596</v>
      </c>
      <c r="C122" s="223"/>
      <c r="D122" s="201"/>
      <c r="E122" s="201"/>
      <c r="F122" s="201"/>
      <c r="G122" s="201"/>
      <c r="H122" s="201"/>
      <c r="I122" s="201"/>
      <c r="J122" s="201"/>
    </row>
    <row r="123" spans="1:10" ht="27.6">
      <c r="A123" s="201"/>
      <c r="B123" s="235" t="s">
        <v>597</v>
      </c>
      <c r="C123" s="219" t="s">
        <v>598</v>
      </c>
      <c r="D123" s="201"/>
      <c r="E123" s="201"/>
      <c r="F123" s="201"/>
      <c r="G123" s="201"/>
      <c r="H123" s="201"/>
      <c r="I123" s="201"/>
      <c r="J123" s="201"/>
    </row>
    <row r="124" spans="1:10">
      <c r="A124" s="201"/>
      <c r="B124" s="238" t="s">
        <v>599</v>
      </c>
      <c r="C124" s="213" t="s">
        <v>600</v>
      </c>
      <c r="D124" s="201"/>
      <c r="E124" s="201"/>
      <c r="F124" s="201"/>
      <c r="G124" s="201"/>
      <c r="H124" s="201"/>
      <c r="I124" s="201"/>
      <c r="J124" s="201"/>
    </row>
    <row r="125" spans="1:10" ht="27.6">
      <c r="A125" s="201"/>
      <c r="B125" s="238" t="s">
        <v>601</v>
      </c>
      <c r="C125" s="213" t="s">
        <v>602</v>
      </c>
      <c r="D125" s="201"/>
      <c r="E125" s="201"/>
      <c r="F125" s="201"/>
      <c r="G125" s="201"/>
      <c r="H125" s="201"/>
      <c r="I125" s="201"/>
      <c r="J125" s="201"/>
    </row>
    <row r="126" spans="1:10" ht="27.6">
      <c r="A126" s="201"/>
      <c r="B126" s="238" t="s">
        <v>603</v>
      </c>
      <c r="C126" s="213" t="s">
        <v>598</v>
      </c>
      <c r="D126" s="201"/>
      <c r="E126" s="201"/>
      <c r="F126" s="201"/>
      <c r="G126" s="201"/>
      <c r="H126" s="201"/>
      <c r="I126" s="201"/>
      <c r="J126" s="201"/>
    </row>
    <row r="127" spans="1:10">
      <c r="A127" s="201"/>
      <c r="B127" s="238" t="s">
        <v>604</v>
      </c>
      <c r="C127" s="213" t="s">
        <v>605</v>
      </c>
      <c r="D127" s="201"/>
      <c r="E127" s="201"/>
      <c r="F127" s="201"/>
      <c r="G127" s="201"/>
      <c r="H127" s="201"/>
      <c r="I127" s="201"/>
      <c r="J127" s="201"/>
    </row>
    <row r="128" spans="1:10">
      <c r="A128" s="201"/>
      <c r="B128" s="238" t="s">
        <v>606</v>
      </c>
      <c r="C128" s="228">
        <v>0</v>
      </c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38" t="s">
        <v>607</v>
      </c>
      <c r="C129" s="228">
        <v>0</v>
      </c>
      <c r="D129" s="201"/>
      <c r="E129" s="201"/>
      <c r="F129" s="201"/>
      <c r="G129" s="201"/>
      <c r="H129" s="201"/>
      <c r="I129" s="201"/>
      <c r="J129" s="201"/>
    </row>
  </sheetData>
  <mergeCells count="10">
    <mergeCell ref="A7:A8"/>
    <mergeCell ref="A5:C5"/>
    <mergeCell ref="A2:J2"/>
    <mergeCell ref="A3:J3"/>
    <mergeCell ref="A4:J4"/>
    <mergeCell ref="B7:B8"/>
    <mergeCell ref="C7:C8"/>
    <mergeCell ref="D7:G7"/>
    <mergeCell ref="H7:H8"/>
    <mergeCell ref="I7:J7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workbookViewId="0">
      <selection activeCell="E13" sqref="E13:F27"/>
    </sheetView>
  </sheetViews>
  <sheetFormatPr defaultColWidth="9.21875" defaultRowHeight="10.199999999999999"/>
  <cols>
    <col min="1" max="1" width="5.5546875" style="14" customWidth="1"/>
    <col min="2" max="2" width="29.21875" style="13" customWidth="1"/>
    <col min="3" max="3" width="35.21875" style="15" customWidth="1"/>
    <col min="4" max="4" width="6.5546875" style="15" customWidth="1"/>
    <col min="5" max="5" width="29.5546875" style="21" customWidth="1"/>
    <col min="6" max="6" width="26.77734375" style="15" customWidth="1"/>
    <col min="7" max="7" width="10" style="15" bestFit="1" customWidth="1"/>
    <col min="8" max="16384" width="9.21875" style="15"/>
  </cols>
  <sheetData>
    <row r="1" spans="1:7" ht="12.75" customHeight="1">
      <c r="A1" s="311" t="s">
        <v>227</v>
      </c>
      <c r="B1" s="311"/>
      <c r="C1" s="311"/>
      <c r="D1" s="311"/>
      <c r="E1" s="311"/>
      <c r="F1" s="311"/>
    </row>
    <row r="2" spans="1:7" ht="12.75" customHeight="1">
      <c r="A2" s="311" t="s">
        <v>229</v>
      </c>
      <c r="B2" s="311"/>
      <c r="C2" s="311"/>
      <c r="D2" s="311"/>
      <c r="E2" s="311"/>
      <c r="F2" s="311"/>
    </row>
    <row r="3" spans="1:7" ht="12.75" customHeight="1">
      <c r="A3" s="311" t="s">
        <v>228</v>
      </c>
      <c r="B3" s="311"/>
      <c r="C3" s="311"/>
      <c r="D3" s="311"/>
      <c r="E3" s="311"/>
      <c r="F3" s="311"/>
    </row>
    <row r="4" spans="1:7">
      <c r="B4" s="12"/>
      <c r="E4" s="22"/>
    </row>
    <row r="5" spans="1:7">
      <c r="B5" s="12"/>
      <c r="E5" s="22"/>
    </row>
    <row r="6" spans="1:7" ht="27.45" customHeight="1" thickBot="1">
      <c r="A6" s="198" t="s">
        <v>230</v>
      </c>
      <c r="B6" s="199" t="s">
        <v>188</v>
      </c>
      <c r="E6" s="22"/>
    </row>
    <row r="7" spans="1:7" ht="15" customHeight="1">
      <c r="A7" s="314" t="s">
        <v>0</v>
      </c>
      <c r="B7" s="316" t="s">
        <v>19</v>
      </c>
      <c r="C7" s="316" t="s">
        <v>51</v>
      </c>
      <c r="D7" s="205"/>
      <c r="E7" s="312" t="s">
        <v>73</v>
      </c>
      <c r="F7" s="309" t="s">
        <v>77</v>
      </c>
    </row>
    <row r="8" spans="1:7">
      <c r="A8" s="315"/>
      <c r="B8" s="317"/>
      <c r="C8" s="317"/>
      <c r="D8" s="206"/>
      <c r="E8" s="313"/>
      <c r="F8" s="310"/>
    </row>
    <row r="9" spans="1:7" ht="10.8" thickBot="1">
      <c r="A9" s="261">
        <v>1</v>
      </c>
      <c r="B9" s="19">
        <v>2</v>
      </c>
      <c r="C9" s="19">
        <v>3</v>
      </c>
      <c r="D9" s="19"/>
      <c r="E9" s="24">
        <v>6</v>
      </c>
      <c r="F9" s="262"/>
    </row>
    <row r="10" spans="1:7" s="26" customFormat="1">
      <c r="A10" s="270"/>
      <c r="B10" s="271"/>
      <c r="C10" s="272"/>
      <c r="D10" s="272"/>
      <c r="E10" s="273"/>
      <c r="F10" s="274"/>
      <c r="G10" s="28"/>
    </row>
    <row r="11" spans="1:7" s="26" customFormat="1">
      <c r="A11" s="275"/>
      <c r="B11" s="263"/>
      <c r="C11" s="264"/>
      <c r="D11" s="264"/>
      <c r="E11" s="265"/>
      <c r="F11" s="276"/>
      <c r="G11" s="28"/>
    </row>
    <row r="12" spans="1:7" s="26" customFormat="1" ht="23.4">
      <c r="A12" s="275"/>
      <c r="B12" s="207" t="s">
        <v>442</v>
      </c>
      <c r="C12" s="208"/>
      <c r="D12" s="208"/>
      <c r="E12" s="239">
        <f>E13+E29+E43+E46+E49</f>
        <v>5703925633</v>
      </c>
      <c r="F12" s="276"/>
      <c r="G12" s="28"/>
    </row>
    <row r="13" spans="1:7" s="26" customFormat="1" ht="31.2">
      <c r="A13" s="275"/>
      <c r="B13" s="209" t="s">
        <v>443</v>
      </c>
      <c r="C13" s="266" t="s">
        <v>444</v>
      </c>
      <c r="D13" s="266"/>
      <c r="E13" s="240">
        <v>1768516533</v>
      </c>
      <c r="F13" s="284">
        <v>100</v>
      </c>
      <c r="G13" s="28"/>
    </row>
    <row r="14" spans="1:7" s="26" customFormat="1" ht="13.8">
      <c r="A14" s="275"/>
      <c r="B14" s="210" t="s">
        <v>243</v>
      </c>
      <c r="C14" s="229" t="s">
        <v>445</v>
      </c>
      <c r="D14" s="229"/>
      <c r="E14" s="241">
        <v>12000000</v>
      </c>
      <c r="F14" s="285" t="s">
        <v>610</v>
      </c>
      <c r="G14" s="28"/>
    </row>
    <row r="15" spans="1:7" s="26" customFormat="1" ht="27.6">
      <c r="A15" s="275"/>
      <c r="B15" s="211" t="s">
        <v>446</v>
      </c>
      <c r="C15" s="212" t="s">
        <v>447</v>
      </c>
      <c r="D15" s="212"/>
      <c r="E15" s="241">
        <v>250000000</v>
      </c>
      <c r="F15" s="285" t="s">
        <v>610</v>
      </c>
      <c r="G15" s="28"/>
    </row>
    <row r="16" spans="1:7" s="26" customFormat="1" ht="27.6">
      <c r="A16" s="275"/>
      <c r="B16" s="211" t="s">
        <v>448</v>
      </c>
      <c r="C16" s="229" t="s">
        <v>449</v>
      </c>
      <c r="D16" s="229"/>
      <c r="E16" s="241">
        <v>40000000</v>
      </c>
      <c r="F16" s="285" t="s">
        <v>610</v>
      </c>
      <c r="G16" s="28"/>
    </row>
    <row r="17" spans="1:7" s="26" customFormat="1" ht="13.8" customHeight="1">
      <c r="A17" s="275"/>
      <c r="B17" s="210" t="s">
        <v>450</v>
      </c>
      <c r="C17" s="229" t="s">
        <v>451</v>
      </c>
      <c r="D17" s="229"/>
      <c r="E17" s="241">
        <v>193479639</v>
      </c>
      <c r="F17" s="285" t="s">
        <v>610</v>
      </c>
      <c r="G17" s="28"/>
    </row>
    <row r="18" spans="1:7" s="26" customFormat="1" ht="13.8">
      <c r="A18" s="275"/>
      <c r="B18" s="211" t="s">
        <v>452</v>
      </c>
      <c r="C18" s="216" t="s">
        <v>453</v>
      </c>
      <c r="D18" s="216"/>
      <c r="E18" s="241">
        <v>186263064</v>
      </c>
      <c r="F18" s="285" t="s">
        <v>610</v>
      </c>
      <c r="G18" s="28"/>
    </row>
    <row r="19" spans="1:7" s="26" customFormat="1" ht="13.8">
      <c r="A19" s="275"/>
      <c r="B19" s="210" t="s">
        <v>454</v>
      </c>
      <c r="C19" s="216" t="s">
        <v>455</v>
      </c>
      <c r="D19" s="216"/>
      <c r="E19" s="241">
        <v>266773830</v>
      </c>
      <c r="F19" s="285" t="s">
        <v>610</v>
      </c>
      <c r="G19" s="28"/>
    </row>
    <row r="20" spans="1:7" s="26" customFormat="1" ht="13.8">
      <c r="A20" s="275"/>
      <c r="B20" s="211" t="s">
        <v>251</v>
      </c>
      <c r="C20" s="212" t="s">
        <v>456</v>
      </c>
      <c r="D20" s="212"/>
      <c r="E20" s="241">
        <v>40000000</v>
      </c>
      <c r="F20" s="285" t="s">
        <v>610</v>
      </c>
      <c r="G20" s="28"/>
    </row>
    <row r="21" spans="1:7" s="26" customFormat="1" ht="41.4">
      <c r="A21" s="275"/>
      <c r="B21" s="211" t="s">
        <v>252</v>
      </c>
      <c r="C21" s="212" t="s">
        <v>457</v>
      </c>
      <c r="D21" s="212"/>
      <c r="E21" s="241">
        <v>40000000</v>
      </c>
      <c r="F21" s="285" t="s">
        <v>610</v>
      </c>
    </row>
    <row r="22" spans="1:7" s="26" customFormat="1" ht="41.4">
      <c r="A22" s="275"/>
      <c r="B22" s="211" t="s">
        <v>254</v>
      </c>
      <c r="C22" s="229" t="s">
        <v>458</v>
      </c>
      <c r="D22" s="229"/>
      <c r="E22" s="241">
        <v>20000000</v>
      </c>
      <c r="F22" s="285" t="s">
        <v>610</v>
      </c>
    </row>
    <row r="23" spans="1:7" s="26" customFormat="1" ht="27.6">
      <c r="A23" s="275"/>
      <c r="B23" s="211" t="s">
        <v>459</v>
      </c>
      <c r="C23" s="213" t="s">
        <v>460</v>
      </c>
      <c r="D23" s="213"/>
      <c r="E23" s="241">
        <v>50000000</v>
      </c>
      <c r="F23" s="285" t="s">
        <v>610</v>
      </c>
    </row>
    <row r="24" spans="1:7" s="26" customFormat="1" ht="27.6">
      <c r="A24" s="275"/>
      <c r="B24" s="211" t="s">
        <v>461</v>
      </c>
      <c r="C24" s="213" t="s">
        <v>462</v>
      </c>
      <c r="D24" s="213"/>
      <c r="E24" s="241">
        <v>35000000</v>
      </c>
      <c r="F24" s="285" t="s">
        <v>610</v>
      </c>
    </row>
    <row r="25" spans="1:7" s="26" customFormat="1" ht="27.6">
      <c r="A25" s="275"/>
      <c r="B25" s="211" t="s">
        <v>463</v>
      </c>
      <c r="C25" s="213" t="s">
        <v>464</v>
      </c>
      <c r="D25" s="213"/>
      <c r="E25" s="241">
        <v>600000000</v>
      </c>
      <c r="F25" s="285" t="s">
        <v>610</v>
      </c>
    </row>
    <row r="26" spans="1:7" s="26" customFormat="1" ht="27.6">
      <c r="A26" s="275"/>
      <c r="B26" s="211" t="s">
        <v>382</v>
      </c>
      <c r="C26" s="214" t="s">
        <v>465</v>
      </c>
      <c r="D26" s="214"/>
      <c r="E26" s="241">
        <v>20000000</v>
      </c>
      <c r="F26" s="285" t="s">
        <v>610</v>
      </c>
    </row>
    <row r="27" spans="1:7" s="26" customFormat="1" ht="27.6">
      <c r="A27" s="275"/>
      <c r="B27" s="211" t="s">
        <v>466</v>
      </c>
      <c r="C27" s="214" t="s">
        <v>467</v>
      </c>
      <c r="D27" s="214"/>
      <c r="E27" s="241">
        <v>15000000</v>
      </c>
      <c r="F27" s="285" t="s">
        <v>610</v>
      </c>
    </row>
    <row r="28" spans="1:7" s="26" customFormat="1" ht="13.8">
      <c r="A28" s="275"/>
      <c r="B28" s="210"/>
      <c r="C28" s="229"/>
      <c r="D28" s="229"/>
      <c r="E28" s="242"/>
      <c r="F28" s="277"/>
    </row>
    <row r="29" spans="1:7" s="26" customFormat="1" ht="27.6">
      <c r="A29" s="275"/>
      <c r="B29" s="215" t="s">
        <v>468</v>
      </c>
      <c r="C29" s="267" t="s">
        <v>469</v>
      </c>
      <c r="D29" s="267"/>
      <c r="E29" s="243">
        <f>SUM(E30:E39)</f>
        <v>3290000000</v>
      </c>
      <c r="F29" s="277"/>
    </row>
    <row r="30" spans="1:7" s="26" customFormat="1" ht="27.6">
      <c r="A30" s="275"/>
      <c r="B30" s="211" t="s">
        <v>470</v>
      </c>
      <c r="C30" s="213" t="s">
        <v>471</v>
      </c>
      <c r="D30" s="213"/>
      <c r="E30" s="244">
        <v>700000000</v>
      </c>
      <c r="F30" s="277"/>
    </row>
    <row r="31" spans="1:7" s="26" customFormat="1" ht="13.8">
      <c r="A31" s="275"/>
      <c r="B31" s="211" t="s">
        <v>270</v>
      </c>
      <c r="C31" s="213" t="s">
        <v>472</v>
      </c>
      <c r="D31" s="213"/>
      <c r="E31" s="244">
        <v>100000000</v>
      </c>
      <c r="F31" s="277"/>
    </row>
    <row r="32" spans="1:7" s="26" customFormat="1" ht="27.6">
      <c r="A32" s="275"/>
      <c r="B32" s="211" t="s">
        <v>473</v>
      </c>
      <c r="C32" s="213" t="s">
        <v>474</v>
      </c>
      <c r="D32" s="213"/>
      <c r="E32" s="244">
        <v>2000000000</v>
      </c>
      <c r="F32" s="277"/>
    </row>
    <row r="33" spans="1:6" s="26" customFormat="1" ht="27.6">
      <c r="A33" s="275"/>
      <c r="B33" s="211" t="s">
        <v>475</v>
      </c>
      <c r="C33" s="216" t="s">
        <v>476</v>
      </c>
      <c r="D33" s="216"/>
      <c r="E33" s="244">
        <v>75000000</v>
      </c>
      <c r="F33" s="277"/>
    </row>
    <row r="34" spans="1:6" s="26" customFormat="1" ht="27.6">
      <c r="A34" s="275"/>
      <c r="B34" s="217" t="s">
        <v>477</v>
      </c>
      <c r="C34" s="217" t="s">
        <v>478</v>
      </c>
      <c r="D34" s="217"/>
      <c r="E34" s="244">
        <v>25000000</v>
      </c>
      <c r="F34" s="277"/>
    </row>
    <row r="35" spans="1:6" s="26" customFormat="1" ht="27.6">
      <c r="A35" s="275"/>
      <c r="B35" s="211" t="s">
        <v>479</v>
      </c>
      <c r="C35" s="211" t="s">
        <v>480</v>
      </c>
      <c r="D35" s="211"/>
      <c r="E35" s="244">
        <v>50000000</v>
      </c>
      <c r="F35" s="277"/>
    </row>
    <row r="36" spans="1:6" s="26" customFormat="1" ht="27.6">
      <c r="A36" s="275"/>
      <c r="B36" s="211" t="s">
        <v>481</v>
      </c>
      <c r="C36" s="211" t="s">
        <v>482</v>
      </c>
      <c r="D36" s="211"/>
      <c r="E36" s="244">
        <v>80000000</v>
      </c>
      <c r="F36" s="277"/>
    </row>
    <row r="37" spans="1:6" s="26" customFormat="1" ht="27.6">
      <c r="A37" s="275"/>
      <c r="B37" s="211" t="s">
        <v>483</v>
      </c>
      <c r="C37" s="211" t="s">
        <v>484</v>
      </c>
      <c r="D37" s="211"/>
      <c r="E37" s="244">
        <v>20000000</v>
      </c>
      <c r="F37" s="277"/>
    </row>
    <row r="38" spans="1:6" s="26" customFormat="1" ht="27.6">
      <c r="A38" s="275"/>
      <c r="B38" s="211" t="s">
        <v>485</v>
      </c>
      <c r="C38" s="213" t="s">
        <v>486</v>
      </c>
      <c r="D38" s="213"/>
      <c r="E38" s="244">
        <v>200000000</v>
      </c>
      <c r="F38" s="277"/>
    </row>
    <row r="39" spans="1:6" s="26" customFormat="1" ht="27.6">
      <c r="A39" s="275"/>
      <c r="B39" s="211" t="s">
        <v>487</v>
      </c>
      <c r="C39" s="216" t="s">
        <v>488</v>
      </c>
      <c r="D39" s="216"/>
      <c r="E39" s="244">
        <v>40000000</v>
      </c>
      <c r="F39" s="277"/>
    </row>
    <row r="40" spans="1:6" s="26" customFormat="1" ht="27.6">
      <c r="A40" s="275"/>
      <c r="B40" s="211" t="s">
        <v>489</v>
      </c>
      <c r="C40" s="213" t="s">
        <v>490</v>
      </c>
      <c r="D40" s="213"/>
      <c r="E40" s="244">
        <v>35000000</v>
      </c>
      <c r="F40" s="277"/>
    </row>
    <row r="41" spans="1:6" s="26" customFormat="1" ht="27.6">
      <c r="A41" s="275"/>
      <c r="B41" s="218" t="s">
        <v>216</v>
      </c>
      <c r="C41" s="213" t="s">
        <v>491</v>
      </c>
      <c r="D41" s="213"/>
      <c r="E41" s="245">
        <v>6000000000</v>
      </c>
      <c r="F41" s="277"/>
    </row>
    <row r="42" spans="1:6" s="26" customFormat="1" ht="13.8">
      <c r="A42" s="275"/>
      <c r="B42" s="210"/>
      <c r="C42" s="268"/>
      <c r="D42" s="268"/>
      <c r="E42" s="214"/>
      <c r="F42" s="277"/>
    </row>
    <row r="43" spans="1:6" s="26" customFormat="1" ht="27.6">
      <c r="A43" s="275"/>
      <c r="B43" s="215" t="s">
        <v>492</v>
      </c>
      <c r="C43" s="267" t="s">
        <v>493</v>
      </c>
      <c r="D43" s="267"/>
      <c r="E43" s="246">
        <f>E44</f>
        <v>60000000</v>
      </c>
      <c r="F43" s="277"/>
    </row>
    <row r="44" spans="1:6" s="26" customFormat="1" ht="27.6">
      <c r="A44" s="275"/>
      <c r="B44" s="211" t="s">
        <v>494</v>
      </c>
      <c r="C44" s="210" t="s">
        <v>495</v>
      </c>
      <c r="D44" s="210"/>
      <c r="E44" s="241">
        <v>60000000</v>
      </c>
      <c r="F44" s="277"/>
    </row>
    <row r="45" spans="1:6" s="26" customFormat="1" ht="13.8">
      <c r="A45" s="275"/>
      <c r="B45" s="210"/>
      <c r="C45" s="214"/>
      <c r="D45" s="214"/>
      <c r="E45" s="214"/>
      <c r="F45" s="277"/>
    </row>
    <row r="46" spans="1:6" s="26" customFormat="1" ht="27.6">
      <c r="A46" s="275"/>
      <c r="B46" s="219" t="s">
        <v>496</v>
      </c>
      <c r="C46" s="221" t="s">
        <v>497</v>
      </c>
      <c r="D46" s="221"/>
      <c r="E46" s="247">
        <f>E47</f>
        <v>50000000</v>
      </c>
      <c r="F46" s="277"/>
    </row>
    <row r="47" spans="1:6" s="26" customFormat="1" ht="27.6">
      <c r="A47" s="275"/>
      <c r="B47" s="211" t="s">
        <v>498</v>
      </c>
      <c r="C47" s="242" t="s">
        <v>499</v>
      </c>
      <c r="D47" s="242"/>
      <c r="E47" s="241">
        <v>50000000</v>
      </c>
      <c r="F47" s="277"/>
    </row>
    <row r="48" spans="1:6" s="26" customFormat="1" ht="13.8">
      <c r="A48" s="275"/>
      <c r="B48" s="210"/>
      <c r="C48" s="214"/>
      <c r="D48" s="214"/>
      <c r="E48" s="214"/>
      <c r="F48" s="277"/>
    </row>
    <row r="49" spans="1:6" s="26" customFormat="1" ht="41.4">
      <c r="A49" s="275"/>
      <c r="B49" s="215" t="s">
        <v>500</v>
      </c>
      <c r="C49" s="267" t="s">
        <v>501</v>
      </c>
      <c r="D49" s="267"/>
      <c r="E49" s="243">
        <v>535409100</v>
      </c>
      <c r="F49" s="277"/>
    </row>
    <row r="50" spans="1:6" s="26" customFormat="1" ht="27.6">
      <c r="A50" s="275"/>
      <c r="B50" s="217" t="s">
        <v>502</v>
      </c>
      <c r="C50" s="220" t="s">
        <v>503</v>
      </c>
      <c r="D50" s="220"/>
      <c r="E50" s="245">
        <v>191630820</v>
      </c>
      <c r="F50" s="277"/>
    </row>
    <row r="51" spans="1:6" s="26" customFormat="1" ht="27.6">
      <c r="A51" s="275"/>
      <c r="B51" s="217" t="s">
        <v>504</v>
      </c>
      <c r="C51" s="220" t="s">
        <v>505</v>
      </c>
      <c r="D51" s="220"/>
      <c r="E51" s="245">
        <v>51072000</v>
      </c>
      <c r="F51" s="277"/>
    </row>
    <row r="52" spans="1:6" s="26" customFormat="1" ht="41.4">
      <c r="A52" s="275"/>
      <c r="B52" s="217" t="s">
        <v>506</v>
      </c>
      <c r="C52" s="220" t="s">
        <v>507</v>
      </c>
      <c r="D52" s="220"/>
      <c r="E52" s="245">
        <v>180109440</v>
      </c>
      <c r="F52" s="277"/>
    </row>
    <row r="53" spans="1:6" s="26" customFormat="1" ht="27.6">
      <c r="A53" s="275"/>
      <c r="B53" s="217" t="s">
        <v>508</v>
      </c>
      <c r="C53" s="220" t="s">
        <v>509</v>
      </c>
      <c r="D53" s="220"/>
      <c r="E53" s="245">
        <v>112596840</v>
      </c>
      <c r="F53" s="277"/>
    </row>
    <row r="54" spans="1:6" s="26" customFormat="1">
      <c r="A54" s="275"/>
      <c r="B54" s="263"/>
      <c r="C54" s="264"/>
      <c r="D54" s="264"/>
      <c r="E54" s="265"/>
      <c r="F54" s="277"/>
    </row>
    <row r="55" spans="1:6" s="26" customFormat="1" ht="27.6">
      <c r="A55" s="275"/>
      <c r="B55" s="222" t="s">
        <v>510</v>
      </c>
      <c r="C55" s="223"/>
      <c r="D55" s="223"/>
      <c r="E55" s="248" t="e">
        <f>E56+E84</f>
        <v>#REF!</v>
      </c>
      <c r="F55" s="277"/>
    </row>
    <row r="56" spans="1:6" s="26" customFormat="1" ht="27.6">
      <c r="A56" s="275"/>
      <c r="B56" s="281" t="s">
        <v>608</v>
      </c>
      <c r="C56" s="231"/>
      <c r="D56" s="231"/>
      <c r="E56" s="283" t="e">
        <f>E57+E65+E68+E78</f>
        <v>#REF!</v>
      </c>
      <c r="F56" s="277"/>
    </row>
    <row r="57" spans="1:6" s="26" customFormat="1" ht="27.6">
      <c r="A57" s="275"/>
      <c r="B57" s="215" t="s">
        <v>389</v>
      </c>
      <c r="C57" s="224"/>
      <c r="D57" s="224"/>
      <c r="E57" s="249">
        <f>SUM(E58:E63)</f>
        <v>525000000</v>
      </c>
      <c r="F57" s="277"/>
    </row>
    <row r="58" spans="1:6" s="26" customFormat="1" ht="41.4">
      <c r="A58" s="275"/>
      <c r="B58" s="210" t="s">
        <v>511</v>
      </c>
      <c r="C58" s="212" t="s">
        <v>512</v>
      </c>
      <c r="D58" s="212"/>
      <c r="E58" s="230">
        <v>75000000</v>
      </c>
      <c r="F58" s="277"/>
    </row>
    <row r="59" spans="1:6" s="26" customFormat="1" ht="41.4">
      <c r="A59" s="275"/>
      <c r="B59" s="210" t="s">
        <v>513</v>
      </c>
      <c r="C59" s="212" t="s">
        <v>514</v>
      </c>
      <c r="D59" s="212"/>
      <c r="E59" s="250">
        <v>200000000</v>
      </c>
      <c r="F59" s="277"/>
    </row>
    <row r="60" spans="1:6" s="26" customFormat="1" ht="27.6">
      <c r="A60" s="275"/>
      <c r="B60" s="210" t="s">
        <v>515</v>
      </c>
      <c r="C60" s="212" t="s">
        <v>516</v>
      </c>
      <c r="D60" s="212"/>
      <c r="E60" s="230">
        <v>50000000</v>
      </c>
      <c r="F60" s="277"/>
    </row>
    <row r="61" spans="1:6" s="26" customFormat="1" ht="27.6">
      <c r="A61" s="275"/>
      <c r="B61" s="210" t="s">
        <v>517</v>
      </c>
      <c r="C61" s="212" t="s">
        <v>518</v>
      </c>
      <c r="D61" s="212"/>
      <c r="E61" s="230">
        <v>100000000</v>
      </c>
      <c r="F61" s="277"/>
    </row>
    <row r="62" spans="1:6" s="26" customFormat="1" ht="27.6">
      <c r="A62" s="275"/>
      <c r="B62" s="210" t="s">
        <v>519</v>
      </c>
      <c r="C62" s="212" t="s">
        <v>520</v>
      </c>
      <c r="D62" s="212"/>
      <c r="E62" s="250">
        <v>50000000</v>
      </c>
      <c r="F62" s="277"/>
    </row>
    <row r="63" spans="1:6" s="26" customFormat="1" ht="27.6">
      <c r="A63" s="275"/>
      <c r="B63" s="210" t="s">
        <v>521</v>
      </c>
      <c r="C63" s="212" t="s">
        <v>522</v>
      </c>
      <c r="D63" s="212"/>
      <c r="E63" s="250">
        <v>50000000</v>
      </c>
      <c r="F63" s="277"/>
    </row>
    <row r="64" spans="1:6" s="26" customFormat="1" ht="13.8">
      <c r="A64" s="275"/>
      <c r="B64" s="210"/>
      <c r="C64" s="214"/>
      <c r="D64" s="214"/>
      <c r="E64" s="214"/>
      <c r="F64" s="277"/>
    </row>
    <row r="65" spans="1:6" s="26" customFormat="1" ht="27.6">
      <c r="A65" s="275"/>
      <c r="B65" s="215" t="s">
        <v>523</v>
      </c>
      <c r="C65" s="224"/>
      <c r="D65" s="224"/>
      <c r="E65" s="251">
        <f>E66</f>
        <v>350000000</v>
      </c>
      <c r="F65" s="277"/>
    </row>
    <row r="66" spans="1:6" s="26" customFormat="1" ht="27.6">
      <c r="A66" s="275"/>
      <c r="B66" s="210" t="s">
        <v>524</v>
      </c>
      <c r="C66" s="212" t="s">
        <v>525</v>
      </c>
      <c r="D66" s="212"/>
      <c r="E66" s="252">
        <v>350000000</v>
      </c>
      <c r="F66" s="277"/>
    </row>
    <row r="67" spans="1:6" s="26" customFormat="1" ht="13.8">
      <c r="A67" s="275"/>
      <c r="B67" s="210"/>
      <c r="C67" s="214"/>
      <c r="D67" s="214"/>
      <c r="E67" s="214"/>
      <c r="F67" s="277"/>
    </row>
    <row r="68" spans="1:6" s="26" customFormat="1" ht="13.8">
      <c r="A68" s="275"/>
      <c r="B68" s="215" t="s">
        <v>526</v>
      </c>
      <c r="C68" s="224"/>
      <c r="D68" s="224"/>
      <c r="E68" s="243">
        <f>SUM(E69:E76)</f>
        <v>2058990000</v>
      </c>
      <c r="F68" s="277"/>
    </row>
    <row r="69" spans="1:6" s="26" customFormat="1" ht="13.8">
      <c r="A69" s="275"/>
      <c r="B69" s="210" t="s">
        <v>106</v>
      </c>
      <c r="C69" s="214" t="s">
        <v>527</v>
      </c>
      <c r="D69" s="214"/>
      <c r="E69" s="230">
        <f>110%*1007000000</f>
        <v>1107700000</v>
      </c>
      <c r="F69" s="277"/>
    </row>
    <row r="70" spans="1:6" s="26" customFormat="1" ht="27.6">
      <c r="A70" s="275"/>
      <c r="B70" s="210" t="s">
        <v>528</v>
      </c>
      <c r="C70" s="212" t="s">
        <v>529</v>
      </c>
      <c r="D70" s="212"/>
      <c r="E70" s="230">
        <f>110%*400000000</f>
        <v>440000000.00000006</v>
      </c>
      <c r="F70" s="277"/>
    </row>
    <row r="71" spans="1:6" s="26" customFormat="1" ht="41.4">
      <c r="A71" s="275"/>
      <c r="B71" s="210" t="s">
        <v>530</v>
      </c>
      <c r="C71" s="212" t="s">
        <v>531</v>
      </c>
      <c r="D71" s="212"/>
      <c r="E71" s="253">
        <v>125000000</v>
      </c>
      <c r="F71" s="277"/>
    </row>
    <row r="72" spans="1:6" s="26" customFormat="1" ht="41.4">
      <c r="A72" s="275"/>
      <c r="B72" s="210" t="s">
        <v>532</v>
      </c>
      <c r="C72" s="212" t="s">
        <v>533</v>
      </c>
      <c r="D72" s="212"/>
      <c r="E72" s="253">
        <v>100000000</v>
      </c>
      <c r="F72" s="277"/>
    </row>
    <row r="73" spans="1:6" s="26" customFormat="1" ht="55.2">
      <c r="A73" s="275"/>
      <c r="B73" s="210" t="s">
        <v>102</v>
      </c>
      <c r="C73" s="212" t="s">
        <v>534</v>
      </c>
      <c r="D73" s="212"/>
      <c r="E73" s="230">
        <f>110%*123900000</f>
        <v>136290000</v>
      </c>
      <c r="F73" s="277"/>
    </row>
    <row r="74" spans="1:6" s="26" customFormat="1" ht="27.6">
      <c r="A74" s="275"/>
      <c r="B74" s="210" t="s">
        <v>535</v>
      </c>
      <c r="C74" s="212" t="s">
        <v>536</v>
      </c>
      <c r="D74" s="212"/>
      <c r="E74" s="252">
        <v>50000000</v>
      </c>
      <c r="F74" s="277"/>
    </row>
    <row r="75" spans="1:6" s="26" customFormat="1" ht="27.6">
      <c r="A75" s="275"/>
      <c r="B75" s="210" t="s">
        <v>537</v>
      </c>
      <c r="C75" s="212" t="s">
        <v>538</v>
      </c>
      <c r="D75" s="212"/>
      <c r="E75" s="253">
        <v>50000000</v>
      </c>
      <c r="F75" s="277"/>
    </row>
    <row r="76" spans="1:6" s="26" customFormat="1" ht="27.6">
      <c r="A76" s="275"/>
      <c r="B76" s="210" t="s">
        <v>539</v>
      </c>
      <c r="C76" s="212" t="s">
        <v>540</v>
      </c>
      <c r="D76" s="212"/>
      <c r="E76" s="253">
        <v>50000000</v>
      </c>
      <c r="F76" s="277"/>
    </row>
    <row r="77" spans="1:6" s="26" customFormat="1" ht="13.8">
      <c r="A77" s="275"/>
      <c r="B77" s="210"/>
      <c r="C77" s="214"/>
      <c r="D77" s="214"/>
      <c r="E77" s="253"/>
      <c r="F77" s="277"/>
    </row>
    <row r="78" spans="1:6" s="26" customFormat="1" ht="13.8">
      <c r="A78" s="275"/>
      <c r="B78" s="227" t="s">
        <v>541</v>
      </c>
      <c r="C78" s="224"/>
      <c r="D78" s="224"/>
      <c r="E78" s="243" t="e">
        <f>SUM(E79:E82)</f>
        <v>#REF!</v>
      </c>
      <c r="F78" s="277"/>
    </row>
    <row r="79" spans="1:6" s="26" customFormat="1" ht="41.4">
      <c r="A79" s="275"/>
      <c r="B79" s="211" t="s">
        <v>542</v>
      </c>
      <c r="C79" s="228" t="s">
        <v>543</v>
      </c>
      <c r="D79" s="228"/>
      <c r="E79" s="230">
        <v>230000000</v>
      </c>
      <c r="F79" s="277"/>
    </row>
    <row r="80" spans="1:6" s="26" customFormat="1" ht="27.6">
      <c r="A80" s="275"/>
      <c r="B80" s="211" t="s">
        <v>544</v>
      </c>
      <c r="C80" s="228" t="s">
        <v>545</v>
      </c>
      <c r="D80" s="228"/>
      <c r="E80" s="230">
        <v>216700000</v>
      </c>
      <c r="F80" s="277"/>
    </row>
    <row r="81" spans="1:6" s="26" customFormat="1" ht="27.6">
      <c r="A81" s="275"/>
      <c r="B81" s="211" t="s">
        <v>546</v>
      </c>
      <c r="C81" s="228" t="s">
        <v>547</v>
      </c>
      <c r="D81" s="228"/>
      <c r="E81" s="230">
        <v>80000000</v>
      </c>
      <c r="F81" s="277"/>
    </row>
    <row r="82" spans="1:6" s="26" customFormat="1" ht="13.8">
      <c r="A82" s="275"/>
      <c r="B82" s="211" t="s">
        <v>192</v>
      </c>
      <c r="C82" s="213" t="s">
        <v>548</v>
      </c>
      <c r="D82" s="213"/>
      <c r="E82" s="230" t="e">
        <f>+#REF!*110%</f>
        <v>#REF!</v>
      </c>
      <c r="F82" s="277"/>
    </row>
    <row r="83" spans="1:6" s="26" customFormat="1" ht="13.8">
      <c r="A83" s="275"/>
      <c r="B83" s="229"/>
      <c r="C83" s="230"/>
      <c r="D83" s="230"/>
      <c r="E83" s="230"/>
      <c r="F83" s="277"/>
    </row>
    <row r="84" spans="1:6" s="8" customFormat="1" ht="40.200000000000003" customHeight="1">
      <c r="A84" s="278"/>
      <c r="B84" s="282" t="s">
        <v>609</v>
      </c>
      <c r="C84" s="256"/>
      <c r="D84" s="256"/>
      <c r="E84" s="256">
        <f>E85+E90+E93+E108</f>
        <v>9865000000</v>
      </c>
      <c r="F84" s="279"/>
    </row>
    <row r="85" spans="1:6" s="8" customFormat="1" ht="55.2">
      <c r="A85" s="278"/>
      <c r="B85" s="215" t="s">
        <v>549</v>
      </c>
      <c r="C85" s="231"/>
      <c r="D85" s="231"/>
      <c r="E85" s="243">
        <f>SUM(E86:E88)</f>
        <v>765000000</v>
      </c>
      <c r="F85" s="279"/>
    </row>
    <row r="86" spans="1:6" s="8" customFormat="1" ht="55.2">
      <c r="A86" s="278"/>
      <c r="B86" s="218" t="s">
        <v>550</v>
      </c>
      <c r="C86" s="212" t="s">
        <v>551</v>
      </c>
      <c r="D86" s="212"/>
      <c r="E86" s="241">
        <v>200000000</v>
      </c>
      <c r="F86" s="279"/>
    </row>
    <row r="87" spans="1:6" s="8" customFormat="1" ht="41.4">
      <c r="A87" s="278"/>
      <c r="B87" s="226" t="s">
        <v>552</v>
      </c>
      <c r="C87" s="212" t="s">
        <v>553</v>
      </c>
      <c r="D87" s="212"/>
      <c r="E87" s="241">
        <v>400000000</v>
      </c>
      <c r="F87" s="279"/>
    </row>
    <row r="88" spans="1:6" s="8" customFormat="1" ht="41.4">
      <c r="A88" s="278"/>
      <c r="B88" s="226" t="s">
        <v>554</v>
      </c>
      <c r="C88" s="212" t="s">
        <v>555</v>
      </c>
      <c r="D88" s="212"/>
      <c r="E88" s="241">
        <v>165000000</v>
      </c>
      <c r="F88" s="279"/>
    </row>
    <row r="89" spans="1:6" ht="13.8">
      <c r="A89" s="200"/>
      <c r="B89" s="226"/>
      <c r="C89" s="214"/>
      <c r="D89" s="214"/>
      <c r="E89" s="214"/>
      <c r="F89" s="280"/>
    </row>
    <row r="90" spans="1:6" ht="27.6">
      <c r="A90" s="200"/>
      <c r="B90" s="215" t="s">
        <v>556</v>
      </c>
      <c r="C90" s="224"/>
      <c r="D90" s="224"/>
      <c r="E90" s="224"/>
      <c r="F90" s="280"/>
    </row>
    <row r="91" spans="1:6" ht="27.6">
      <c r="A91" s="200"/>
      <c r="B91" s="226" t="s">
        <v>557</v>
      </c>
      <c r="C91" s="212" t="s">
        <v>558</v>
      </c>
      <c r="D91" s="212"/>
      <c r="E91" s="214"/>
      <c r="F91" s="280"/>
    </row>
    <row r="92" spans="1:6" ht="13.8">
      <c r="A92" s="200"/>
      <c r="B92" s="226"/>
      <c r="C92" s="232"/>
      <c r="D92" s="232"/>
      <c r="E92" s="232"/>
      <c r="F92" s="280"/>
    </row>
    <row r="93" spans="1:6" ht="27.6">
      <c r="A93" s="200"/>
      <c r="B93" s="215" t="s">
        <v>559</v>
      </c>
      <c r="C93" s="224"/>
      <c r="D93" s="224"/>
      <c r="E93" s="243">
        <f>SUM(E94:E103)</f>
        <v>8500000000</v>
      </c>
      <c r="F93" s="280"/>
    </row>
    <row r="94" spans="1:6" ht="41.4">
      <c r="A94" s="200"/>
      <c r="B94" s="225" t="s">
        <v>560</v>
      </c>
      <c r="C94" s="233" t="s">
        <v>561</v>
      </c>
      <c r="D94" s="233"/>
      <c r="E94" s="254">
        <v>1200000000</v>
      </c>
      <c r="F94" s="280"/>
    </row>
    <row r="95" spans="1:6" ht="41.4">
      <c r="A95" s="200"/>
      <c r="B95" s="226" t="s">
        <v>562</v>
      </c>
      <c r="C95" s="233" t="s">
        <v>563</v>
      </c>
      <c r="D95" s="233"/>
      <c r="E95" s="254">
        <v>750000000</v>
      </c>
      <c r="F95" s="280"/>
    </row>
    <row r="96" spans="1:6" ht="41.4">
      <c r="A96" s="200"/>
      <c r="B96" s="226" t="s">
        <v>564</v>
      </c>
      <c r="C96" s="233" t="s">
        <v>565</v>
      </c>
      <c r="D96" s="233"/>
      <c r="E96" s="254">
        <v>250000000</v>
      </c>
      <c r="F96" s="280"/>
    </row>
    <row r="97" spans="1:6" ht="27.6">
      <c r="A97" s="200"/>
      <c r="B97" s="226" t="s">
        <v>566</v>
      </c>
      <c r="C97" s="230">
        <v>0</v>
      </c>
      <c r="D97" s="230"/>
      <c r="E97" s="230">
        <v>0</v>
      </c>
      <c r="F97" s="280"/>
    </row>
    <row r="98" spans="1:6" ht="27.6">
      <c r="A98" s="200"/>
      <c r="B98" s="226" t="s">
        <v>567</v>
      </c>
      <c r="C98" s="233" t="s">
        <v>568</v>
      </c>
      <c r="D98" s="233"/>
      <c r="E98" s="254">
        <v>3750000000</v>
      </c>
      <c r="F98" s="280"/>
    </row>
    <row r="99" spans="1:6" ht="55.2">
      <c r="A99" s="200"/>
      <c r="B99" s="226" t="s">
        <v>569</v>
      </c>
      <c r="C99" s="230">
        <v>0</v>
      </c>
      <c r="D99" s="230"/>
      <c r="E99" s="230">
        <v>750000000</v>
      </c>
      <c r="F99" s="280"/>
    </row>
    <row r="100" spans="1:6" ht="27.6">
      <c r="A100" s="200"/>
      <c r="B100" s="226" t="s">
        <v>570</v>
      </c>
      <c r="C100" s="230">
        <v>0</v>
      </c>
      <c r="D100" s="230"/>
      <c r="E100" s="230">
        <v>1500000000</v>
      </c>
      <c r="F100" s="280"/>
    </row>
    <row r="101" spans="1:6" ht="41.4">
      <c r="A101" s="200"/>
      <c r="B101" s="218" t="s">
        <v>571</v>
      </c>
      <c r="C101" s="233" t="s">
        <v>572</v>
      </c>
      <c r="D101" s="233"/>
      <c r="E101" s="254">
        <v>300000000</v>
      </c>
      <c r="F101" s="280"/>
    </row>
    <row r="102" spans="1:6" ht="41.4">
      <c r="A102" s="200"/>
      <c r="B102" s="234" t="s">
        <v>573</v>
      </c>
      <c r="C102" s="214"/>
      <c r="D102" s="214"/>
      <c r="E102" s="214"/>
      <c r="F102" s="280"/>
    </row>
    <row r="103" spans="1:6" ht="13.8">
      <c r="A103" s="200"/>
      <c r="B103" s="234"/>
      <c r="C103" s="214"/>
      <c r="D103" s="214"/>
      <c r="E103" s="214"/>
      <c r="F103" s="280"/>
    </row>
    <row r="104" spans="1:6" ht="27.6">
      <c r="A104" s="200"/>
      <c r="B104" s="215" t="s">
        <v>574</v>
      </c>
      <c r="C104" s="224"/>
      <c r="D104" s="224"/>
      <c r="E104" s="243">
        <f>SUM(E105:E106)</f>
        <v>284500000</v>
      </c>
      <c r="F104" s="280"/>
    </row>
    <row r="105" spans="1:6" ht="69">
      <c r="A105" s="200"/>
      <c r="B105" s="226" t="s">
        <v>575</v>
      </c>
      <c r="C105" s="213" t="s">
        <v>576</v>
      </c>
      <c r="D105" s="213"/>
      <c r="E105" s="230">
        <v>134500000</v>
      </c>
      <c r="F105" s="280"/>
    </row>
    <row r="106" spans="1:6" ht="27.6">
      <c r="A106" s="200"/>
      <c r="B106" s="226" t="s">
        <v>148</v>
      </c>
      <c r="C106" s="214"/>
      <c r="D106" s="214"/>
      <c r="E106" s="230">
        <v>150000000</v>
      </c>
      <c r="F106" s="280"/>
    </row>
    <row r="107" spans="1:6" ht="13.8">
      <c r="A107" s="200"/>
      <c r="B107" s="226"/>
      <c r="C107" s="214"/>
      <c r="D107" s="214"/>
      <c r="E107" s="214"/>
      <c r="F107" s="280"/>
    </row>
    <row r="108" spans="1:6" ht="41.4">
      <c r="A108" s="200"/>
      <c r="B108" s="215" t="s">
        <v>577</v>
      </c>
      <c r="C108" s="224"/>
      <c r="D108" s="224"/>
      <c r="E108" s="243">
        <f>SUM(E109:E111)</f>
        <v>600000000</v>
      </c>
      <c r="F108" s="280"/>
    </row>
    <row r="109" spans="1:6" ht="110.4">
      <c r="A109" s="200"/>
      <c r="B109" s="218" t="s">
        <v>578</v>
      </c>
      <c r="C109" s="269" t="s">
        <v>579</v>
      </c>
      <c r="D109" s="269"/>
      <c r="E109" s="255">
        <v>200000000</v>
      </c>
      <c r="F109" s="280"/>
    </row>
    <row r="110" spans="1:6" ht="69">
      <c r="A110" s="200"/>
      <c r="B110" s="226" t="s">
        <v>580</v>
      </c>
      <c r="C110" s="213" t="s">
        <v>581</v>
      </c>
      <c r="D110" s="213"/>
      <c r="E110" s="241">
        <v>200000000</v>
      </c>
      <c r="F110" s="280"/>
    </row>
    <row r="111" spans="1:6" ht="27.6">
      <c r="A111" s="200"/>
      <c r="B111" s="226" t="s">
        <v>582</v>
      </c>
      <c r="C111" s="230">
        <v>0</v>
      </c>
      <c r="D111" s="230"/>
      <c r="E111" s="241">
        <v>200000000</v>
      </c>
      <c r="F111" s="280"/>
    </row>
    <row r="112" spans="1:6" ht="13.8">
      <c r="A112" s="200"/>
      <c r="B112" s="226"/>
      <c r="C112" s="214"/>
      <c r="D112" s="214"/>
      <c r="E112" s="214"/>
      <c r="F112" s="280"/>
    </row>
    <row r="113" spans="1:6" ht="13.8">
      <c r="A113" s="200"/>
      <c r="B113" s="222" t="s">
        <v>583</v>
      </c>
      <c r="C113" s="223"/>
      <c r="D113" s="223"/>
      <c r="E113" s="248">
        <f t="shared" ref="E113" si="0">SUM(E114)</f>
        <v>1831000000</v>
      </c>
      <c r="F113" s="280"/>
    </row>
    <row r="114" spans="1:6" ht="55.2">
      <c r="A114" s="200"/>
      <c r="B114" s="235" t="s">
        <v>584</v>
      </c>
      <c r="C114" s="236" t="s">
        <v>585</v>
      </c>
      <c r="D114" s="236"/>
      <c r="E114" s="256">
        <f>SUM(E115:E123)</f>
        <v>1831000000</v>
      </c>
      <c r="F114" s="280"/>
    </row>
    <row r="115" spans="1:6" ht="41.4">
      <c r="A115" s="200"/>
      <c r="B115" s="237" t="s">
        <v>586</v>
      </c>
      <c r="C115" s="230">
        <v>0</v>
      </c>
      <c r="D115" s="230"/>
      <c r="E115" s="230">
        <v>135000000</v>
      </c>
      <c r="F115" s="280"/>
    </row>
    <row r="116" spans="1:6" ht="69">
      <c r="A116" s="200"/>
      <c r="B116" s="210" t="s">
        <v>587</v>
      </c>
      <c r="C116" s="233" t="s">
        <v>588</v>
      </c>
      <c r="D116" s="233"/>
      <c r="E116" s="254">
        <v>300000000</v>
      </c>
      <c r="F116" s="280"/>
    </row>
    <row r="117" spans="1:6" ht="41.4">
      <c r="A117" s="200"/>
      <c r="B117" s="237" t="s">
        <v>589</v>
      </c>
      <c r="C117" s="230">
        <v>0</v>
      </c>
      <c r="D117" s="230"/>
      <c r="E117" s="254">
        <v>200000000</v>
      </c>
      <c r="F117" s="280"/>
    </row>
    <row r="118" spans="1:6" ht="27.6">
      <c r="A118" s="200"/>
      <c r="B118" s="237" t="s">
        <v>590</v>
      </c>
      <c r="C118" s="230">
        <v>0</v>
      </c>
      <c r="D118" s="230"/>
      <c r="E118" s="230">
        <v>145000000</v>
      </c>
      <c r="F118" s="280"/>
    </row>
    <row r="119" spans="1:6" ht="41.4">
      <c r="A119" s="200"/>
      <c r="B119" s="237" t="s">
        <v>591</v>
      </c>
      <c r="C119" s="230">
        <v>0</v>
      </c>
      <c r="D119" s="230"/>
      <c r="E119" s="230">
        <v>350000000</v>
      </c>
      <c r="F119" s="280"/>
    </row>
    <row r="120" spans="1:6" ht="41.4">
      <c r="A120" s="200"/>
      <c r="B120" s="237" t="s">
        <v>592</v>
      </c>
      <c r="C120" s="230">
        <v>0</v>
      </c>
      <c r="D120" s="230"/>
      <c r="E120" s="230">
        <v>165000000</v>
      </c>
      <c r="F120" s="280"/>
    </row>
    <row r="121" spans="1:6" ht="41.4">
      <c r="A121" s="200"/>
      <c r="B121" s="237" t="s">
        <v>593</v>
      </c>
      <c r="C121" s="233" t="s">
        <v>594</v>
      </c>
      <c r="D121" s="233"/>
      <c r="E121" s="254">
        <v>450000000</v>
      </c>
      <c r="F121" s="280"/>
    </row>
    <row r="122" spans="1:6" ht="41.4">
      <c r="A122" s="200"/>
      <c r="B122" s="237" t="s">
        <v>595</v>
      </c>
      <c r="C122" s="230">
        <v>0</v>
      </c>
      <c r="D122" s="230"/>
      <c r="E122" s="230">
        <v>86000000</v>
      </c>
      <c r="F122" s="280"/>
    </row>
    <row r="123" spans="1:6" ht="13.8">
      <c r="A123" s="200"/>
      <c r="B123" s="237"/>
      <c r="C123" s="214"/>
      <c r="D123" s="214"/>
      <c r="E123" s="214"/>
      <c r="F123" s="280"/>
    </row>
    <row r="124" spans="1:6" ht="13.8">
      <c r="A124" s="200"/>
      <c r="B124" s="222" t="s">
        <v>596</v>
      </c>
      <c r="C124" s="223"/>
      <c r="D124" s="223"/>
      <c r="E124" s="257">
        <f>+E125</f>
        <v>1750000000</v>
      </c>
      <c r="F124" s="280"/>
    </row>
    <row r="125" spans="1:6" ht="55.2">
      <c r="A125" s="200"/>
      <c r="B125" s="235" t="s">
        <v>597</v>
      </c>
      <c r="C125" s="219" t="s">
        <v>598</v>
      </c>
      <c r="D125" s="219"/>
      <c r="E125" s="249">
        <f>SUM(E126:E131)</f>
        <v>1750000000</v>
      </c>
      <c r="F125" s="280"/>
    </row>
    <row r="126" spans="1:6" ht="27.6">
      <c r="A126" s="200"/>
      <c r="B126" s="238" t="s">
        <v>599</v>
      </c>
      <c r="C126" s="213" t="s">
        <v>600</v>
      </c>
      <c r="D126" s="213"/>
      <c r="E126" s="258">
        <v>650000000</v>
      </c>
      <c r="F126" s="280"/>
    </row>
    <row r="127" spans="1:6" ht="27.6">
      <c r="A127" s="200"/>
      <c r="B127" s="238" t="s">
        <v>601</v>
      </c>
      <c r="C127" s="213" t="s">
        <v>602</v>
      </c>
      <c r="D127" s="213"/>
      <c r="E127" s="259">
        <v>600000000</v>
      </c>
      <c r="F127" s="280"/>
    </row>
    <row r="128" spans="1:6" ht="27.6">
      <c r="A128" s="200"/>
      <c r="B128" s="238" t="s">
        <v>603</v>
      </c>
      <c r="C128" s="213" t="s">
        <v>598</v>
      </c>
      <c r="D128" s="213"/>
      <c r="E128" s="259">
        <v>300000000</v>
      </c>
      <c r="F128" s="280"/>
    </row>
    <row r="129" spans="1:6" ht="13.8">
      <c r="A129" s="200"/>
      <c r="B129" s="238" t="s">
        <v>604</v>
      </c>
      <c r="C129" s="213" t="s">
        <v>605</v>
      </c>
      <c r="D129" s="213"/>
      <c r="E129" s="259">
        <v>200000000</v>
      </c>
      <c r="F129" s="280"/>
    </row>
    <row r="130" spans="1:6" ht="13.8">
      <c r="A130" s="200"/>
      <c r="B130" s="238" t="s">
        <v>606</v>
      </c>
      <c r="C130" s="228">
        <v>0</v>
      </c>
      <c r="D130" s="228"/>
      <c r="E130" s="228">
        <v>0</v>
      </c>
      <c r="F130" s="280"/>
    </row>
    <row r="131" spans="1:6" ht="13.8">
      <c r="A131" s="200"/>
      <c r="B131" s="238" t="s">
        <v>607</v>
      </c>
      <c r="C131" s="228">
        <v>0</v>
      </c>
      <c r="D131" s="228"/>
      <c r="E131" s="228">
        <v>0</v>
      </c>
      <c r="F131" s="280"/>
    </row>
    <row r="132" spans="1:6" ht="14.4" thickBot="1">
      <c r="E132" s="260" t="e">
        <f>+E124+E113+E55+E2</f>
        <v>#REF!</v>
      </c>
    </row>
  </sheetData>
  <mergeCells count="8">
    <mergeCell ref="F7:F8"/>
    <mergeCell ref="A1:F1"/>
    <mergeCell ref="A2:F2"/>
    <mergeCell ref="A3:F3"/>
    <mergeCell ref="E7:E8"/>
    <mergeCell ref="A7:A8"/>
    <mergeCell ref="B7:B8"/>
    <mergeCell ref="C7:C8"/>
  </mergeCells>
  <printOptions horizontalCentered="1"/>
  <pageMargins left="0.70866141732283472" right="0.70866141732283472" top="0.94488188976377963" bottom="0.93" header="0.31496062992125984" footer="0.31496062992125984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topLeftCell="A47" workbookViewId="0">
      <selection activeCell="A2" sqref="A2:V2"/>
    </sheetView>
  </sheetViews>
  <sheetFormatPr defaultRowHeight="14.4"/>
  <cols>
    <col min="1" max="1" width="1.44140625" style="47" customWidth="1"/>
    <col min="2" max="2" width="3.77734375" style="47" customWidth="1"/>
    <col min="3" max="4" width="9.21875" style="47"/>
    <col min="5" max="5" width="20.5546875" style="47" customWidth="1"/>
    <col min="6" max="6" width="39.44140625" style="47" customWidth="1"/>
    <col min="7" max="7" width="9.21875" style="47" customWidth="1"/>
    <col min="8" max="8" width="12" style="47" customWidth="1"/>
    <col min="9" max="9" width="5.21875" style="47" hidden="1" customWidth="1"/>
    <col min="10" max="10" width="3.5546875" style="47" hidden="1" customWidth="1"/>
    <col min="11" max="11" width="3.44140625" style="47" customWidth="1"/>
    <col min="12" max="12" width="5.21875" style="47" customWidth="1"/>
    <col min="13" max="13" width="5" style="47" customWidth="1"/>
    <col min="14" max="14" width="5.77734375" style="47" customWidth="1"/>
    <col min="15" max="15" width="9.21875" style="47"/>
    <col min="16" max="16" width="1" style="47" customWidth="1"/>
    <col min="17" max="17" width="2.5546875" style="47" customWidth="1"/>
    <col min="18" max="18" width="7.77734375" style="47" customWidth="1"/>
    <col min="19" max="19" width="9.21875" style="47"/>
    <col min="20" max="20" width="3.5546875" style="47" customWidth="1"/>
    <col min="21" max="255" width="9.21875" style="47"/>
    <col min="256" max="256" width="2.44140625" style="47" customWidth="1"/>
    <col min="257" max="257" width="3.77734375" style="47" customWidth="1"/>
    <col min="258" max="258" width="4" style="47" customWidth="1"/>
    <col min="259" max="260" width="9.21875" style="47"/>
    <col min="261" max="261" width="20.5546875" style="47" customWidth="1"/>
    <col min="262" max="262" width="39.44140625" style="47" customWidth="1"/>
    <col min="263" max="263" width="9.21875" style="47" customWidth="1"/>
    <col min="264" max="264" width="12" style="47" customWidth="1"/>
    <col min="265" max="266" width="0" style="47" hidden="1" customWidth="1"/>
    <col min="267" max="267" width="3.44140625" style="47" customWidth="1"/>
    <col min="268" max="268" width="5.21875" style="47" customWidth="1"/>
    <col min="269" max="269" width="5" style="47" customWidth="1"/>
    <col min="270" max="270" width="5.77734375" style="47" customWidth="1"/>
    <col min="271" max="271" width="9.21875" style="47"/>
    <col min="272" max="272" width="1" style="47" customWidth="1"/>
    <col min="273" max="273" width="2.5546875" style="47" customWidth="1"/>
    <col min="274" max="274" width="7.77734375" style="47" customWidth="1"/>
    <col min="275" max="275" width="9.21875" style="47"/>
    <col min="276" max="276" width="3.5546875" style="47" customWidth="1"/>
    <col min="277" max="511" width="9.21875" style="47"/>
    <col min="512" max="512" width="2.44140625" style="47" customWidth="1"/>
    <col min="513" max="513" width="3.77734375" style="47" customWidth="1"/>
    <col min="514" max="514" width="4" style="47" customWidth="1"/>
    <col min="515" max="516" width="9.21875" style="47"/>
    <col min="517" max="517" width="20.5546875" style="47" customWidth="1"/>
    <col min="518" max="518" width="39.44140625" style="47" customWidth="1"/>
    <col min="519" max="519" width="9.21875" style="47" customWidth="1"/>
    <col min="520" max="520" width="12" style="47" customWidth="1"/>
    <col min="521" max="522" width="0" style="47" hidden="1" customWidth="1"/>
    <col min="523" max="523" width="3.44140625" style="47" customWidth="1"/>
    <col min="524" max="524" width="5.21875" style="47" customWidth="1"/>
    <col min="525" max="525" width="5" style="47" customWidth="1"/>
    <col min="526" max="526" width="5.77734375" style="47" customWidth="1"/>
    <col min="527" max="527" width="9.21875" style="47"/>
    <col min="528" max="528" width="1" style="47" customWidth="1"/>
    <col min="529" max="529" width="2.5546875" style="47" customWidth="1"/>
    <col min="530" max="530" width="7.77734375" style="47" customWidth="1"/>
    <col min="531" max="531" width="9.21875" style="47"/>
    <col min="532" max="532" width="3.5546875" style="47" customWidth="1"/>
    <col min="533" max="767" width="9.21875" style="47"/>
    <col min="768" max="768" width="2.44140625" style="47" customWidth="1"/>
    <col min="769" max="769" width="3.77734375" style="47" customWidth="1"/>
    <col min="770" max="770" width="4" style="47" customWidth="1"/>
    <col min="771" max="772" width="9.21875" style="47"/>
    <col min="773" max="773" width="20.5546875" style="47" customWidth="1"/>
    <col min="774" max="774" width="39.44140625" style="47" customWidth="1"/>
    <col min="775" max="775" width="9.21875" style="47" customWidth="1"/>
    <col min="776" max="776" width="12" style="47" customWidth="1"/>
    <col min="777" max="778" width="0" style="47" hidden="1" customWidth="1"/>
    <col min="779" max="779" width="3.44140625" style="47" customWidth="1"/>
    <col min="780" max="780" width="5.21875" style="47" customWidth="1"/>
    <col min="781" max="781" width="5" style="47" customWidth="1"/>
    <col min="782" max="782" width="5.77734375" style="47" customWidth="1"/>
    <col min="783" max="783" width="9.21875" style="47"/>
    <col min="784" max="784" width="1" style="47" customWidth="1"/>
    <col min="785" max="785" width="2.5546875" style="47" customWidth="1"/>
    <col min="786" max="786" width="7.77734375" style="47" customWidth="1"/>
    <col min="787" max="787" width="9.21875" style="47"/>
    <col min="788" max="788" width="3.5546875" style="47" customWidth="1"/>
    <col min="789" max="1023" width="9.21875" style="47"/>
    <col min="1024" max="1024" width="2.44140625" style="47" customWidth="1"/>
    <col min="1025" max="1025" width="3.77734375" style="47" customWidth="1"/>
    <col min="1026" max="1026" width="4" style="47" customWidth="1"/>
    <col min="1027" max="1028" width="9.21875" style="47"/>
    <col min="1029" max="1029" width="20.5546875" style="47" customWidth="1"/>
    <col min="1030" max="1030" width="39.44140625" style="47" customWidth="1"/>
    <col min="1031" max="1031" width="9.21875" style="47" customWidth="1"/>
    <col min="1032" max="1032" width="12" style="47" customWidth="1"/>
    <col min="1033" max="1034" width="0" style="47" hidden="1" customWidth="1"/>
    <col min="1035" max="1035" width="3.44140625" style="47" customWidth="1"/>
    <col min="1036" max="1036" width="5.21875" style="47" customWidth="1"/>
    <col min="1037" max="1037" width="5" style="47" customWidth="1"/>
    <col min="1038" max="1038" width="5.77734375" style="47" customWidth="1"/>
    <col min="1039" max="1039" width="9.21875" style="47"/>
    <col min="1040" max="1040" width="1" style="47" customWidth="1"/>
    <col min="1041" max="1041" width="2.5546875" style="47" customWidth="1"/>
    <col min="1042" max="1042" width="7.77734375" style="47" customWidth="1"/>
    <col min="1043" max="1043" width="9.21875" style="47"/>
    <col min="1044" max="1044" width="3.5546875" style="47" customWidth="1"/>
    <col min="1045" max="1279" width="9.21875" style="47"/>
    <col min="1280" max="1280" width="2.44140625" style="47" customWidth="1"/>
    <col min="1281" max="1281" width="3.77734375" style="47" customWidth="1"/>
    <col min="1282" max="1282" width="4" style="47" customWidth="1"/>
    <col min="1283" max="1284" width="9.21875" style="47"/>
    <col min="1285" max="1285" width="20.5546875" style="47" customWidth="1"/>
    <col min="1286" max="1286" width="39.44140625" style="47" customWidth="1"/>
    <col min="1287" max="1287" width="9.21875" style="47" customWidth="1"/>
    <col min="1288" max="1288" width="12" style="47" customWidth="1"/>
    <col min="1289" max="1290" width="0" style="47" hidden="1" customWidth="1"/>
    <col min="1291" max="1291" width="3.44140625" style="47" customWidth="1"/>
    <col min="1292" max="1292" width="5.21875" style="47" customWidth="1"/>
    <col min="1293" max="1293" width="5" style="47" customWidth="1"/>
    <col min="1294" max="1294" width="5.77734375" style="47" customWidth="1"/>
    <col min="1295" max="1295" width="9.21875" style="47"/>
    <col min="1296" max="1296" width="1" style="47" customWidth="1"/>
    <col min="1297" max="1297" width="2.5546875" style="47" customWidth="1"/>
    <col min="1298" max="1298" width="7.77734375" style="47" customWidth="1"/>
    <col min="1299" max="1299" width="9.21875" style="47"/>
    <col min="1300" max="1300" width="3.5546875" style="47" customWidth="1"/>
    <col min="1301" max="1535" width="9.21875" style="47"/>
    <col min="1536" max="1536" width="2.44140625" style="47" customWidth="1"/>
    <col min="1537" max="1537" width="3.77734375" style="47" customWidth="1"/>
    <col min="1538" max="1538" width="4" style="47" customWidth="1"/>
    <col min="1539" max="1540" width="9.21875" style="47"/>
    <col min="1541" max="1541" width="20.5546875" style="47" customWidth="1"/>
    <col min="1542" max="1542" width="39.44140625" style="47" customWidth="1"/>
    <col min="1543" max="1543" width="9.21875" style="47" customWidth="1"/>
    <col min="1544" max="1544" width="12" style="47" customWidth="1"/>
    <col min="1545" max="1546" width="0" style="47" hidden="1" customWidth="1"/>
    <col min="1547" max="1547" width="3.44140625" style="47" customWidth="1"/>
    <col min="1548" max="1548" width="5.21875" style="47" customWidth="1"/>
    <col min="1549" max="1549" width="5" style="47" customWidth="1"/>
    <col min="1550" max="1550" width="5.77734375" style="47" customWidth="1"/>
    <col min="1551" max="1551" width="9.21875" style="47"/>
    <col min="1552" max="1552" width="1" style="47" customWidth="1"/>
    <col min="1553" max="1553" width="2.5546875" style="47" customWidth="1"/>
    <col min="1554" max="1554" width="7.77734375" style="47" customWidth="1"/>
    <col min="1555" max="1555" width="9.21875" style="47"/>
    <col min="1556" max="1556" width="3.5546875" style="47" customWidth="1"/>
    <col min="1557" max="1791" width="9.21875" style="47"/>
    <col min="1792" max="1792" width="2.44140625" style="47" customWidth="1"/>
    <col min="1793" max="1793" width="3.77734375" style="47" customWidth="1"/>
    <col min="1794" max="1794" width="4" style="47" customWidth="1"/>
    <col min="1795" max="1796" width="9.21875" style="47"/>
    <col min="1797" max="1797" width="20.5546875" style="47" customWidth="1"/>
    <col min="1798" max="1798" width="39.44140625" style="47" customWidth="1"/>
    <col min="1799" max="1799" width="9.21875" style="47" customWidth="1"/>
    <col min="1800" max="1800" width="12" style="47" customWidth="1"/>
    <col min="1801" max="1802" width="0" style="47" hidden="1" customWidth="1"/>
    <col min="1803" max="1803" width="3.44140625" style="47" customWidth="1"/>
    <col min="1804" max="1804" width="5.21875" style="47" customWidth="1"/>
    <col min="1805" max="1805" width="5" style="47" customWidth="1"/>
    <col min="1806" max="1806" width="5.77734375" style="47" customWidth="1"/>
    <col min="1807" max="1807" width="9.21875" style="47"/>
    <col min="1808" max="1808" width="1" style="47" customWidth="1"/>
    <col min="1809" max="1809" width="2.5546875" style="47" customWidth="1"/>
    <col min="1810" max="1810" width="7.77734375" style="47" customWidth="1"/>
    <col min="1811" max="1811" width="9.21875" style="47"/>
    <col min="1812" max="1812" width="3.5546875" style="47" customWidth="1"/>
    <col min="1813" max="2047" width="9.21875" style="47"/>
    <col min="2048" max="2048" width="2.44140625" style="47" customWidth="1"/>
    <col min="2049" max="2049" width="3.77734375" style="47" customWidth="1"/>
    <col min="2050" max="2050" width="4" style="47" customWidth="1"/>
    <col min="2051" max="2052" width="9.21875" style="47"/>
    <col min="2053" max="2053" width="20.5546875" style="47" customWidth="1"/>
    <col min="2054" max="2054" width="39.44140625" style="47" customWidth="1"/>
    <col min="2055" max="2055" width="9.21875" style="47" customWidth="1"/>
    <col min="2056" max="2056" width="12" style="47" customWidth="1"/>
    <col min="2057" max="2058" width="0" style="47" hidden="1" customWidth="1"/>
    <col min="2059" max="2059" width="3.44140625" style="47" customWidth="1"/>
    <col min="2060" max="2060" width="5.21875" style="47" customWidth="1"/>
    <col min="2061" max="2061" width="5" style="47" customWidth="1"/>
    <col min="2062" max="2062" width="5.77734375" style="47" customWidth="1"/>
    <col min="2063" max="2063" width="9.21875" style="47"/>
    <col min="2064" max="2064" width="1" style="47" customWidth="1"/>
    <col min="2065" max="2065" width="2.5546875" style="47" customWidth="1"/>
    <col min="2066" max="2066" width="7.77734375" style="47" customWidth="1"/>
    <col min="2067" max="2067" width="9.21875" style="47"/>
    <col min="2068" max="2068" width="3.5546875" style="47" customWidth="1"/>
    <col min="2069" max="2303" width="9.21875" style="47"/>
    <col min="2304" max="2304" width="2.44140625" style="47" customWidth="1"/>
    <col min="2305" max="2305" width="3.77734375" style="47" customWidth="1"/>
    <col min="2306" max="2306" width="4" style="47" customWidth="1"/>
    <col min="2307" max="2308" width="9.21875" style="47"/>
    <col min="2309" max="2309" width="20.5546875" style="47" customWidth="1"/>
    <col min="2310" max="2310" width="39.44140625" style="47" customWidth="1"/>
    <col min="2311" max="2311" width="9.21875" style="47" customWidth="1"/>
    <col min="2312" max="2312" width="12" style="47" customWidth="1"/>
    <col min="2313" max="2314" width="0" style="47" hidden="1" customWidth="1"/>
    <col min="2315" max="2315" width="3.44140625" style="47" customWidth="1"/>
    <col min="2316" max="2316" width="5.21875" style="47" customWidth="1"/>
    <col min="2317" max="2317" width="5" style="47" customWidth="1"/>
    <col min="2318" max="2318" width="5.77734375" style="47" customWidth="1"/>
    <col min="2319" max="2319" width="9.21875" style="47"/>
    <col min="2320" max="2320" width="1" style="47" customWidth="1"/>
    <col min="2321" max="2321" width="2.5546875" style="47" customWidth="1"/>
    <col min="2322" max="2322" width="7.77734375" style="47" customWidth="1"/>
    <col min="2323" max="2323" width="9.21875" style="47"/>
    <col min="2324" max="2324" width="3.5546875" style="47" customWidth="1"/>
    <col min="2325" max="2559" width="9.21875" style="47"/>
    <col min="2560" max="2560" width="2.44140625" style="47" customWidth="1"/>
    <col min="2561" max="2561" width="3.77734375" style="47" customWidth="1"/>
    <col min="2562" max="2562" width="4" style="47" customWidth="1"/>
    <col min="2563" max="2564" width="9.21875" style="47"/>
    <col min="2565" max="2565" width="20.5546875" style="47" customWidth="1"/>
    <col min="2566" max="2566" width="39.44140625" style="47" customWidth="1"/>
    <col min="2567" max="2567" width="9.21875" style="47" customWidth="1"/>
    <col min="2568" max="2568" width="12" style="47" customWidth="1"/>
    <col min="2569" max="2570" width="0" style="47" hidden="1" customWidth="1"/>
    <col min="2571" max="2571" width="3.44140625" style="47" customWidth="1"/>
    <col min="2572" max="2572" width="5.21875" style="47" customWidth="1"/>
    <col min="2573" max="2573" width="5" style="47" customWidth="1"/>
    <col min="2574" max="2574" width="5.77734375" style="47" customWidth="1"/>
    <col min="2575" max="2575" width="9.21875" style="47"/>
    <col min="2576" max="2576" width="1" style="47" customWidth="1"/>
    <col min="2577" max="2577" width="2.5546875" style="47" customWidth="1"/>
    <col min="2578" max="2578" width="7.77734375" style="47" customWidth="1"/>
    <col min="2579" max="2579" width="9.21875" style="47"/>
    <col min="2580" max="2580" width="3.5546875" style="47" customWidth="1"/>
    <col min="2581" max="2815" width="9.21875" style="47"/>
    <col min="2816" max="2816" width="2.44140625" style="47" customWidth="1"/>
    <col min="2817" max="2817" width="3.77734375" style="47" customWidth="1"/>
    <col min="2818" max="2818" width="4" style="47" customWidth="1"/>
    <col min="2819" max="2820" width="9.21875" style="47"/>
    <col min="2821" max="2821" width="20.5546875" style="47" customWidth="1"/>
    <col min="2822" max="2822" width="39.44140625" style="47" customWidth="1"/>
    <col min="2823" max="2823" width="9.21875" style="47" customWidth="1"/>
    <col min="2824" max="2824" width="12" style="47" customWidth="1"/>
    <col min="2825" max="2826" width="0" style="47" hidden="1" customWidth="1"/>
    <col min="2827" max="2827" width="3.44140625" style="47" customWidth="1"/>
    <col min="2828" max="2828" width="5.21875" style="47" customWidth="1"/>
    <col min="2829" max="2829" width="5" style="47" customWidth="1"/>
    <col min="2830" max="2830" width="5.77734375" style="47" customWidth="1"/>
    <col min="2831" max="2831" width="9.21875" style="47"/>
    <col min="2832" max="2832" width="1" style="47" customWidth="1"/>
    <col min="2833" max="2833" width="2.5546875" style="47" customWidth="1"/>
    <col min="2834" max="2834" width="7.77734375" style="47" customWidth="1"/>
    <col min="2835" max="2835" width="9.21875" style="47"/>
    <col min="2836" max="2836" width="3.5546875" style="47" customWidth="1"/>
    <col min="2837" max="3071" width="9.21875" style="47"/>
    <col min="3072" max="3072" width="2.44140625" style="47" customWidth="1"/>
    <col min="3073" max="3073" width="3.77734375" style="47" customWidth="1"/>
    <col min="3074" max="3074" width="4" style="47" customWidth="1"/>
    <col min="3075" max="3076" width="9.21875" style="47"/>
    <col min="3077" max="3077" width="20.5546875" style="47" customWidth="1"/>
    <col min="3078" max="3078" width="39.44140625" style="47" customWidth="1"/>
    <col min="3079" max="3079" width="9.21875" style="47" customWidth="1"/>
    <col min="3080" max="3080" width="12" style="47" customWidth="1"/>
    <col min="3081" max="3082" width="0" style="47" hidden="1" customWidth="1"/>
    <col min="3083" max="3083" width="3.44140625" style="47" customWidth="1"/>
    <col min="3084" max="3084" width="5.21875" style="47" customWidth="1"/>
    <col min="3085" max="3085" width="5" style="47" customWidth="1"/>
    <col min="3086" max="3086" width="5.77734375" style="47" customWidth="1"/>
    <col min="3087" max="3087" width="9.21875" style="47"/>
    <col min="3088" max="3088" width="1" style="47" customWidth="1"/>
    <col min="3089" max="3089" width="2.5546875" style="47" customWidth="1"/>
    <col min="3090" max="3090" width="7.77734375" style="47" customWidth="1"/>
    <col min="3091" max="3091" width="9.21875" style="47"/>
    <col min="3092" max="3092" width="3.5546875" style="47" customWidth="1"/>
    <col min="3093" max="3327" width="9.21875" style="47"/>
    <col min="3328" max="3328" width="2.44140625" style="47" customWidth="1"/>
    <col min="3329" max="3329" width="3.77734375" style="47" customWidth="1"/>
    <col min="3330" max="3330" width="4" style="47" customWidth="1"/>
    <col min="3331" max="3332" width="9.21875" style="47"/>
    <col min="3333" max="3333" width="20.5546875" style="47" customWidth="1"/>
    <col min="3334" max="3334" width="39.44140625" style="47" customWidth="1"/>
    <col min="3335" max="3335" width="9.21875" style="47" customWidth="1"/>
    <col min="3336" max="3336" width="12" style="47" customWidth="1"/>
    <col min="3337" max="3338" width="0" style="47" hidden="1" customWidth="1"/>
    <col min="3339" max="3339" width="3.44140625" style="47" customWidth="1"/>
    <col min="3340" max="3340" width="5.21875" style="47" customWidth="1"/>
    <col min="3341" max="3341" width="5" style="47" customWidth="1"/>
    <col min="3342" max="3342" width="5.77734375" style="47" customWidth="1"/>
    <col min="3343" max="3343" width="9.21875" style="47"/>
    <col min="3344" max="3344" width="1" style="47" customWidth="1"/>
    <col min="3345" max="3345" width="2.5546875" style="47" customWidth="1"/>
    <col min="3346" max="3346" width="7.77734375" style="47" customWidth="1"/>
    <col min="3347" max="3347" width="9.21875" style="47"/>
    <col min="3348" max="3348" width="3.5546875" style="47" customWidth="1"/>
    <col min="3349" max="3583" width="9.21875" style="47"/>
    <col min="3584" max="3584" width="2.44140625" style="47" customWidth="1"/>
    <col min="3585" max="3585" width="3.77734375" style="47" customWidth="1"/>
    <col min="3586" max="3586" width="4" style="47" customWidth="1"/>
    <col min="3587" max="3588" width="9.21875" style="47"/>
    <col min="3589" max="3589" width="20.5546875" style="47" customWidth="1"/>
    <col min="3590" max="3590" width="39.44140625" style="47" customWidth="1"/>
    <col min="3591" max="3591" width="9.21875" style="47" customWidth="1"/>
    <col min="3592" max="3592" width="12" style="47" customWidth="1"/>
    <col min="3593" max="3594" width="0" style="47" hidden="1" customWidth="1"/>
    <col min="3595" max="3595" width="3.44140625" style="47" customWidth="1"/>
    <col min="3596" max="3596" width="5.21875" style="47" customWidth="1"/>
    <col min="3597" max="3597" width="5" style="47" customWidth="1"/>
    <col min="3598" max="3598" width="5.77734375" style="47" customWidth="1"/>
    <col min="3599" max="3599" width="9.21875" style="47"/>
    <col min="3600" max="3600" width="1" style="47" customWidth="1"/>
    <col min="3601" max="3601" width="2.5546875" style="47" customWidth="1"/>
    <col min="3602" max="3602" width="7.77734375" style="47" customWidth="1"/>
    <col min="3603" max="3603" width="9.21875" style="47"/>
    <col min="3604" max="3604" width="3.5546875" style="47" customWidth="1"/>
    <col min="3605" max="3839" width="9.21875" style="47"/>
    <col min="3840" max="3840" width="2.44140625" style="47" customWidth="1"/>
    <col min="3841" max="3841" width="3.77734375" style="47" customWidth="1"/>
    <col min="3842" max="3842" width="4" style="47" customWidth="1"/>
    <col min="3843" max="3844" width="9.21875" style="47"/>
    <col min="3845" max="3845" width="20.5546875" style="47" customWidth="1"/>
    <col min="3846" max="3846" width="39.44140625" style="47" customWidth="1"/>
    <col min="3847" max="3847" width="9.21875" style="47" customWidth="1"/>
    <col min="3848" max="3848" width="12" style="47" customWidth="1"/>
    <col min="3849" max="3850" width="0" style="47" hidden="1" customWidth="1"/>
    <col min="3851" max="3851" width="3.44140625" style="47" customWidth="1"/>
    <col min="3852" max="3852" width="5.21875" style="47" customWidth="1"/>
    <col min="3853" max="3853" width="5" style="47" customWidth="1"/>
    <col min="3854" max="3854" width="5.77734375" style="47" customWidth="1"/>
    <col min="3855" max="3855" width="9.21875" style="47"/>
    <col min="3856" max="3856" width="1" style="47" customWidth="1"/>
    <col min="3857" max="3857" width="2.5546875" style="47" customWidth="1"/>
    <col min="3858" max="3858" width="7.77734375" style="47" customWidth="1"/>
    <col min="3859" max="3859" width="9.21875" style="47"/>
    <col min="3860" max="3860" width="3.5546875" style="47" customWidth="1"/>
    <col min="3861" max="4095" width="9.21875" style="47"/>
    <col min="4096" max="4096" width="2.44140625" style="47" customWidth="1"/>
    <col min="4097" max="4097" width="3.77734375" style="47" customWidth="1"/>
    <col min="4098" max="4098" width="4" style="47" customWidth="1"/>
    <col min="4099" max="4100" width="9.21875" style="47"/>
    <col min="4101" max="4101" width="20.5546875" style="47" customWidth="1"/>
    <col min="4102" max="4102" width="39.44140625" style="47" customWidth="1"/>
    <col min="4103" max="4103" width="9.21875" style="47" customWidth="1"/>
    <col min="4104" max="4104" width="12" style="47" customWidth="1"/>
    <col min="4105" max="4106" width="0" style="47" hidden="1" customWidth="1"/>
    <col min="4107" max="4107" width="3.44140625" style="47" customWidth="1"/>
    <col min="4108" max="4108" width="5.21875" style="47" customWidth="1"/>
    <col min="4109" max="4109" width="5" style="47" customWidth="1"/>
    <col min="4110" max="4110" width="5.77734375" style="47" customWidth="1"/>
    <col min="4111" max="4111" width="9.21875" style="47"/>
    <col min="4112" max="4112" width="1" style="47" customWidth="1"/>
    <col min="4113" max="4113" width="2.5546875" style="47" customWidth="1"/>
    <col min="4114" max="4114" width="7.77734375" style="47" customWidth="1"/>
    <col min="4115" max="4115" width="9.21875" style="47"/>
    <col min="4116" max="4116" width="3.5546875" style="47" customWidth="1"/>
    <col min="4117" max="4351" width="9.21875" style="47"/>
    <col min="4352" max="4352" width="2.44140625" style="47" customWidth="1"/>
    <col min="4353" max="4353" width="3.77734375" style="47" customWidth="1"/>
    <col min="4354" max="4354" width="4" style="47" customWidth="1"/>
    <col min="4355" max="4356" width="9.21875" style="47"/>
    <col min="4357" max="4357" width="20.5546875" style="47" customWidth="1"/>
    <col min="4358" max="4358" width="39.44140625" style="47" customWidth="1"/>
    <col min="4359" max="4359" width="9.21875" style="47" customWidth="1"/>
    <col min="4360" max="4360" width="12" style="47" customWidth="1"/>
    <col min="4361" max="4362" width="0" style="47" hidden="1" customWidth="1"/>
    <col min="4363" max="4363" width="3.44140625" style="47" customWidth="1"/>
    <col min="4364" max="4364" width="5.21875" style="47" customWidth="1"/>
    <col min="4365" max="4365" width="5" style="47" customWidth="1"/>
    <col min="4366" max="4366" width="5.77734375" style="47" customWidth="1"/>
    <col min="4367" max="4367" width="9.21875" style="47"/>
    <col min="4368" max="4368" width="1" style="47" customWidth="1"/>
    <col min="4369" max="4369" width="2.5546875" style="47" customWidth="1"/>
    <col min="4370" max="4370" width="7.77734375" style="47" customWidth="1"/>
    <col min="4371" max="4371" width="9.21875" style="47"/>
    <col min="4372" max="4372" width="3.5546875" style="47" customWidth="1"/>
    <col min="4373" max="4607" width="9.21875" style="47"/>
    <col min="4608" max="4608" width="2.44140625" style="47" customWidth="1"/>
    <col min="4609" max="4609" width="3.77734375" style="47" customWidth="1"/>
    <col min="4610" max="4610" width="4" style="47" customWidth="1"/>
    <col min="4611" max="4612" width="9.21875" style="47"/>
    <col min="4613" max="4613" width="20.5546875" style="47" customWidth="1"/>
    <col min="4614" max="4614" width="39.44140625" style="47" customWidth="1"/>
    <col min="4615" max="4615" width="9.21875" style="47" customWidth="1"/>
    <col min="4616" max="4616" width="12" style="47" customWidth="1"/>
    <col min="4617" max="4618" width="0" style="47" hidden="1" customWidth="1"/>
    <col min="4619" max="4619" width="3.44140625" style="47" customWidth="1"/>
    <col min="4620" max="4620" width="5.21875" style="47" customWidth="1"/>
    <col min="4621" max="4621" width="5" style="47" customWidth="1"/>
    <col min="4622" max="4622" width="5.77734375" style="47" customWidth="1"/>
    <col min="4623" max="4623" width="9.21875" style="47"/>
    <col min="4624" max="4624" width="1" style="47" customWidth="1"/>
    <col min="4625" max="4625" width="2.5546875" style="47" customWidth="1"/>
    <col min="4626" max="4626" width="7.77734375" style="47" customWidth="1"/>
    <col min="4627" max="4627" width="9.21875" style="47"/>
    <col min="4628" max="4628" width="3.5546875" style="47" customWidth="1"/>
    <col min="4629" max="4863" width="9.21875" style="47"/>
    <col min="4864" max="4864" width="2.44140625" style="47" customWidth="1"/>
    <col min="4865" max="4865" width="3.77734375" style="47" customWidth="1"/>
    <col min="4866" max="4866" width="4" style="47" customWidth="1"/>
    <col min="4867" max="4868" width="9.21875" style="47"/>
    <col min="4869" max="4869" width="20.5546875" style="47" customWidth="1"/>
    <col min="4870" max="4870" width="39.44140625" style="47" customWidth="1"/>
    <col min="4871" max="4871" width="9.21875" style="47" customWidth="1"/>
    <col min="4872" max="4872" width="12" style="47" customWidth="1"/>
    <col min="4873" max="4874" width="0" style="47" hidden="1" customWidth="1"/>
    <col min="4875" max="4875" width="3.44140625" style="47" customWidth="1"/>
    <col min="4876" max="4876" width="5.21875" style="47" customWidth="1"/>
    <col min="4877" max="4877" width="5" style="47" customWidth="1"/>
    <col min="4878" max="4878" width="5.77734375" style="47" customWidth="1"/>
    <col min="4879" max="4879" width="9.21875" style="47"/>
    <col min="4880" max="4880" width="1" style="47" customWidth="1"/>
    <col min="4881" max="4881" width="2.5546875" style="47" customWidth="1"/>
    <col min="4882" max="4882" width="7.77734375" style="47" customWidth="1"/>
    <col min="4883" max="4883" width="9.21875" style="47"/>
    <col min="4884" max="4884" width="3.5546875" style="47" customWidth="1"/>
    <col min="4885" max="5119" width="9.21875" style="47"/>
    <col min="5120" max="5120" width="2.44140625" style="47" customWidth="1"/>
    <col min="5121" max="5121" width="3.77734375" style="47" customWidth="1"/>
    <col min="5122" max="5122" width="4" style="47" customWidth="1"/>
    <col min="5123" max="5124" width="9.21875" style="47"/>
    <col min="5125" max="5125" width="20.5546875" style="47" customWidth="1"/>
    <col min="5126" max="5126" width="39.44140625" style="47" customWidth="1"/>
    <col min="5127" max="5127" width="9.21875" style="47" customWidth="1"/>
    <col min="5128" max="5128" width="12" style="47" customWidth="1"/>
    <col min="5129" max="5130" width="0" style="47" hidden="1" customWidth="1"/>
    <col min="5131" max="5131" width="3.44140625" style="47" customWidth="1"/>
    <col min="5132" max="5132" width="5.21875" style="47" customWidth="1"/>
    <col min="5133" max="5133" width="5" style="47" customWidth="1"/>
    <col min="5134" max="5134" width="5.77734375" style="47" customWidth="1"/>
    <col min="5135" max="5135" width="9.21875" style="47"/>
    <col min="5136" max="5136" width="1" style="47" customWidth="1"/>
    <col min="5137" max="5137" width="2.5546875" style="47" customWidth="1"/>
    <col min="5138" max="5138" width="7.77734375" style="47" customWidth="1"/>
    <col min="5139" max="5139" width="9.21875" style="47"/>
    <col min="5140" max="5140" width="3.5546875" style="47" customWidth="1"/>
    <col min="5141" max="5375" width="9.21875" style="47"/>
    <col min="5376" max="5376" width="2.44140625" style="47" customWidth="1"/>
    <col min="5377" max="5377" width="3.77734375" style="47" customWidth="1"/>
    <col min="5378" max="5378" width="4" style="47" customWidth="1"/>
    <col min="5379" max="5380" width="9.21875" style="47"/>
    <col min="5381" max="5381" width="20.5546875" style="47" customWidth="1"/>
    <col min="5382" max="5382" width="39.44140625" style="47" customWidth="1"/>
    <col min="5383" max="5383" width="9.21875" style="47" customWidth="1"/>
    <col min="5384" max="5384" width="12" style="47" customWidth="1"/>
    <col min="5385" max="5386" width="0" style="47" hidden="1" customWidth="1"/>
    <col min="5387" max="5387" width="3.44140625" style="47" customWidth="1"/>
    <col min="5388" max="5388" width="5.21875" style="47" customWidth="1"/>
    <col min="5389" max="5389" width="5" style="47" customWidth="1"/>
    <col min="5390" max="5390" width="5.77734375" style="47" customWidth="1"/>
    <col min="5391" max="5391" width="9.21875" style="47"/>
    <col min="5392" max="5392" width="1" style="47" customWidth="1"/>
    <col min="5393" max="5393" width="2.5546875" style="47" customWidth="1"/>
    <col min="5394" max="5394" width="7.77734375" style="47" customWidth="1"/>
    <col min="5395" max="5395" width="9.21875" style="47"/>
    <col min="5396" max="5396" width="3.5546875" style="47" customWidth="1"/>
    <col min="5397" max="5631" width="9.21875" style="47"/>
    <col min="5632" max="5632" width="2.44140625" style="47" customWidth="1"/>
    <col min="5633" max="5633" width="3.77734375" style="47" customWidth="1"/>
    <col min="5634" max="5634" width="4" style="47" customWidth="1"/>
    <col min="5635" max="5636" width="9.21875" style="47"/>
    <col min="5637" max="5637" width="20.5546875" style="47" customWidth="1"/>
    <col min="5638" max="5638" width="39.44140625" style="47" customWidth="1"/>
    <col min="5639" max="5639" width="9.21875" style="47" customWidth="1"/>
    <col min="5640" max="5640" width="12" style="47" customWidth="1"/>
    <col min="5641" max="5642" width="0" style="47" hidden="1" customWidth="1"/>
    <col min="5643" max="5643" width="3.44140625" style="47" customWidth="1"/>
    <col min="5644" max="5644" width="5.21875" style="47" customWidth="1"/>
    <col min="5645" max="5645" width="5" style="47" customWidth="1"/>
    <col min="5646" max="5646" width="5.77734375" style="47" customWidth="1"/>
    <col min="5647" max="5647" width="9.21875" style="47"/>
    <col min="5648" max="5648" width="1" style="47" customWidth="1"/>
    <col min="5649" max="5649" width="2.5546875" style="47" customWidth="1"/>
    <col min="5650" max="5650" width="7.77734375" style="47" customWidth="1"/>
    <col min="5651" max="5651" width="9.21875" style="47"/>
    <col min="5652" max="5652" width="3.5546875" style="47" customWidth="1"/>
    <col min="5653" max="5887" width="9.21875" style="47"/>
    <col min="5888" max="5888" width="2.44140625" style="47" customWidth="1"/>
    <col min="5889" max="5889" width="3.77734375" style="47" customWidth="1"/>
    <col min="5890" max="5890" width="4" style="47" customWidth="1"/>
    <col min="5891" max="5892" width="9.21875" style="47"/>
    <col min="5893" max="5893" width="20.5546875" style="47" customWidth="1"/>
    <col min="5894" max="5894" width="39.44140625" style="47" customWidth="1"/>
    <col min="5895" max="5895" width="9.21875" style="47" customWidth="1"/>
    <col min="5896" max="5896" width="12" style="47" customWidth="1"/>
    <col min="5897" max="5898" width="0" style="47" hidden="1" customWidth="1"/>
    <col min="5899" max="5899" width="3.44140625" style="47" customWidth="1"/>
    <col min="5900" max="5900" width="5.21875" style="47" customWidth="1"/>
    <col min="5901" max="5901" width="5" style="47" customWidth="1"/>
    <col min="5902" max="5902" width="5.77734375" style="47" customWidth="1"/>
    <col min="5903" max="5903" width="9.21875" style="47"/>
    <col min="5904" max="5904" width="1" style="47" customWidth="1"/>
    <col min="5905" max="5905" width="2.5546875" style="47" customWidth="1"/>
    <col min="5906" max="5906" width="7.77734375" style="47" customWidth="1"/>
    <col min="5907" max="5907" width="9.21875" style="47"/>
    <col min="5908" max="5908" width="3.5546875" style="47" customWidth="1"/>
    <col min="5909" max="6143" width="9.21875" style="47"/>
    <col min="6144" max="6144" width="2.44140625" style="47" customWidth="1"/>
    <col min="6145" max="6145" width="3.77734375" style="47" customWidth="1"/>
    <col min="6146" max="6146" width="4" style="47" customWidth="1"/>
    <col min="6147" max="6148" width="9.21875" style="47"/>
    <col min="6149" max="6149" width="20.5546875" style="47" customWidth="1"/>
    <col min="6150" max="6150" width="39.44140625" style="47" customWidth="1"/>
    <col min="6151" max="6151" width="9.21875" style="47" customWidth="1"/>
    <col min="6152" max="6152" width="12" style="47" customWidth="1"/>
    <col min="6153" max="6154" width="0" style="47" hidden="1" customWidth="1"/>
    <col min="6155" max="6155" width="3.44140625" style="47" customWidth="1"/>
    <col min="6156" max="6156" width="5.21875" style="47" customWidth="1"/>
    <col min="6157" max="6157" width="5" style="47" customWidth="1"/>
    <col min="6158" max="6158" width="5.77734375" style="47" customWidth="1"/>
    <col min="6159" max="6159" width="9.21875" style="47"/>
    <col min="6160" max="6160" width="1" style="47" customWidth="1"/>
    <col min="6161" max="6161" width="2.5546875" style="47" customWidth="1"/>
    <col min="6162" max="6162" width="7.77734375" style="47" customWidth="1"/>
    <col min="6163" max="6163" width="9.21875" style="47"/>
    <col min="6164" max="6164" width="3.5546875" style="47" customWidth="1"/>
    <col min="6165" max="6399" width="9.21875" style="47"/>
    <col min="6400" max="6400" width="2.44140625" style="47" customWidth="1"/>
    <col min="6401" max="6401" width="3.77734375" style="47" customWidth="1"/>
    <col min="6402" max="6402" width="4" style="47" customWidth="1"/>
    <col min="6403" max="6404" width="9.21875" style="47"/>
    <col min="6405" max="6405" width="20.5546875" style="47" customWidth="1"/>
    <col min="6406" max="6406" width="39.44140625" style="47" customWidth="1"/>
    <col min="6407" max="6407" width="9.21875" style="47" customWidth="1"/>
    <col min="6408" max="6408" width="12" style="47" customWidth="1"/>
    <col min="6409" max="6410" width="0" style="47" hidden="1" customWidth="1"/>
    <col min="6411" max="6411" width="3.44140625" style="47" customWidth="1"/>
    <col min="6412" max="6412" width="5.21875" style="47" customWidth="1"/>
    <col min="6413" max="6413" width="5" style="47" customWidth="1"/>
    <col min="6414" max="6414" width="5.77734375" style="47" customWidth="1"/>
    <col min="6415" max="6415" width="9.21875" style="47"/>
    <col min="6416" max="6416" width="1" style="47" customWidth="1"/>
    <col min="6417" max="6417" width="2.5546875" style="47" customWidth="1"/>
    <col min="6418" max="6418" width="7.77734375" style="47" customWidth="1"/>
    <col min="6419" max="6419" width="9.21875" style="47"/>
    <col min="6420" max="6420" width="3.5546875" style="47" customWidth="1"/>
    <col min="6421" max="6655" width="9.21875" style="47"/>
    <col min="6656" max="6656" width="2.44140625" style="47" customWidth="1"/>
    <col min="6657" max="6657" width="3.77734375" style="47" customWidth="1"/>
    <col min="6658" max="6658" width="4" style="47" customWidth="1"/>
    <col min="6659" max="6660" width="9.21875" style="47"/>
    <col min="6661" max="6661" width="20.5546875" style="47" customWidth="1"/>
    <col min="6662" max="6662" width="39.44140625" style="47" customWidth="1"/>
    <col min="6663" max="6663" width="9.21875" style="47" customWidth="1"/>
    <col min="6664" max="6664" width="12" style="47" customWidth="1"/>
    <col min="6665" max="6666" width="0" style="47" hidden="1" customWidth="1"/>
    <col min="6667" max="6667" width="3.44140625" style="47" customWidth="1"/>
    <col min="6668" max="6668" width="5.21875" style="47" customWidth="1"/>
    <col min="6669" max="6669" width="5" style="47" customWidth="1"/>
    <col min="6670" max="6670" width="5.77734375" style="47" customWidth="1"/>
    <col min="6671" max="6671" width="9.21875" style="47"/>
    <col min="6672" max="6672" width="1" style="47" customWidth="1"/>
    <col min="6673" max="6673" width="2.5546875" style="47" customWidth="1"/>
    <col min="6674" max="6674" width="7.77734375" style="47" customWidth="1"/>
    <col min="6675" max="6675" width="9.21875" style="47"/>
    <col min="6676" max="6676" width="3.5546875" style="47" customWidth="1"/>
    <col min="6677" max="6911" width="9.21875" style="47"/>
    <col min="6912" max="6912" width="2.44140625" style="47" customWidth="1"/>
    <col min="6913" max="6913" width="3.77734375" style="47" customWidth="1"/>
    <col min="6914" max="6914" width="4" style="47" customWidth="1"/>
    <col min="6915" max="6916" width="9.21875" style="47"/>
    <col min="6917" max="6917" width="20.5546875" style="47" customWidth="1"/>
    <col min="6918" max="6918" width="39.44140625" style="47" customWidth="1"/>
    <col min="6919" max="6919" width="9.21875" style="47" customWidth="1"/>
    <col min="6920" max="6920" width="12" style="47" customWidth="1"/>
    <col min="6921" max="6922" width="0" style="47" hidden="1" customWidth="1"/>
    <col min="6923" max="6923" width="3.44140625" style="47" customWidth="1"/>
    <col min="6924" max="6924" width="5.21875" style="47" customWidth="1"/>
    <col min="6925" max="6925" width="5" style="47" customWidth="1"/>
    <col min="6926" max="6926" width="5.77734375" style="47" customWidth="1"/>
    <col min="6927" max="6927" width="9.21875" style="47"/>
    <col min="6928" max="6928" width="1" style="47" customWidth="1"/>
    <col min="6929" max="6929" width="2.5546875" style="47" customWidth="1"/>
    <col min="6930" max="6930" width="7.77734375" style="47" customWidth="1"/>
    <col min="6931" max="6931" width="9.21875" style="47"/>
    <col min="6932" max="6932" width="3.5546875" style="47" customWidth="1"/>
    <col min="6933" max="7167" width="9.21875" style="47"/>
    <col min="7168" max="7168" width="2.44140625" style="47" customWidth="1"/>
    <col min="7169" max="7169" width="3.77734375" style="47" customWidth="1"/>
    <col min="7170" max="7170" width="4" style="47" customWidth="1"/>
    <col min="7171" max="7172" width="9.21875" style="47"/>
    <col min="7173" max="7173" width="20.5546875" style="47" customWidth="1"/>
    <col min="7174" max="7174" width="39.44140625" style="47" customWidth="1"/>
    <col min="7175" max="7175" width="9.21875" style="47" customWidth="1"/>
    <col min="7176" max="7176" width="12" style="47" customWidth="1"/>
    <col min="7177" max="7178" width="0" style="47" hidden="1" customWidth="1"/>
    <col min="7179" max="7179" width="3.44140625" style="47" customWidth="1"/>
    <col min="7180" max="7180" width="5.21875" style="47" customWidth="1"/>
    <col min="7181" max="7181" width="5" style="47" customWidth="1"/>
    <col min="7182" max="7182" width="5.77734375" style="47" customWidth="1"/>
    <col min="7183" max="7183" width="9.21875" style="47"/>
    <col min="7184" max="7184" width="1" style="47" customWidth="1"/>
    <col min="7185" max="7185" width="2.5546875" style="47" customWidth="1"/>
    <col min="7186" max="7186" width="7.77734375" style="47" customWidth="1"/>
    <col min="7187" max="7187" width="9.21875" style="47"/>
    <col min="7188" max="7188" width="3.5546875" style="47" customWidth="1"/>
    <col min="7189" max="7423" width="9.21875" style="47"/>
    <col min="7424" max="7424" width="2.44140625" style="47" customWidth="1"/>
    <col min="7425" max="7425" width="3.77734375" style="47" customWidth="1"/>
    <col min="7426" max="7426" width="4" style="47" customWidth="1"/>
    <col min="7427" max="7428" width="9.21875" style="47"/>
    <col min="7429" max="7429" width="20.5546875" style="47" customWidth="1"/>
    <col min="7430" max="7430" width="39.44140625" style="47" customWidth="1"/>
    <col min="7431" max="7431" width="9.21875" style="47" customWidth="1"/>
    <col min="7432" max="7432" width="12" style="47" customWidth="1"/>
    <col min="7433" max="7434" width="0" style="47" hidden="1" customWidth="1"/>
    <col min="7435" max="7435" width="3.44140625" style="47" customWidth="1"/>
    <col min="7436" max="7436" width="5.21875" style="47" customWidth="1"/>
    <col min="7437" max="7437" width="5" style="47" customWidth="1"/>
    <col min="7438" max="7438" width="5.77734375" style="47" customWidth="1"/>
    <col min="7439" max="7439" width="9.21875" style="47"/>
    <col min="7440" max="7440" width="1" style="47" customWidth="1"/>
    <col min="7441" max="7441" width="2.5546875" style="47" customWidth="1"/>
    <col min="7442" max="7442" width="7.77734375" style="47" customWidth="1"/>
    <col min="7443" max="7443" width="9.21875" style="47"/>
    <col min="7444" max="7444" width="3.5546875" style="47" customWidth="1"/>
    <col min="7445" max="7679" width="9.21875" style="47"/>
    <col min="7680" max="7680" width="2.44140625" style="47" customWidth="1"/>
    <col min="7681" max="7681" width="3.77734375" style="47" customWidth="1"/>
    <col min="7682" max="7682" width="4" style="47" customWidth="1"/>
    <col min="7683" max="7684" width="9.21875" style="47"/>
    <col min="7685" max="7685" width="20.5546875" style="47" customWidth="1"/>
    <col min="7686" max="7686" width="39.44140625" style="47" customWidth="1"/>
    <col min="7687" max="7687" width="9.21875" style="47" customWidth="1"/>
    <col min="7688" max="7688" width="12" style="47" customWidth="1"/>
    <col min="7689" max="7690" width="0" style="47" hidden="1" customWidth="1"/>
    <col min="7691" max="7691" width="3.44140625" style="47" customWidth="1"/>
    <col min="7692" max="7692" width="5.21875" style="47" customWidth="1"/>
    <col min="7693" max="7693" width="5" style="47" customWidth="1"/>
    <col min="7694" max="7694" width="5.77734375" style="47" customWidth="1"/>
    <col min="7695" max="7695" width="9.21875" style="47"/>
    <col min="7696" max="7696" width="1" style="47" customWidth="1"/>
    <col min="7697" max="7697" width="2.5546875" style="47" customWidth="1"/>
    <col min="7698" max="7698" width="7.77734375" style="47" customWidth="1"/>
    <col min="7699" max="7699" width="9.21875" style="47"/>
    <col min="7700" max="7700" width="3.5546875" style="47" customWidth="1"/>
    <col min="7701" max="7935" width="9.21875" style="47"/>
    <col min="7936" max="7936" width="2.44140625" style="47" customWidth="1"/>
    <col min="7937" max="7937" width="3.77734375" style="47" customWidth="1"/>
    <col min="7938" max="7938" width="4" style="47" customWidth="1"/>
    <col min="7939" max="7940" width="9.21875" style="47"/>
    <col min="7941" max="7941" width="20.5546875" style="47" customWidth="1"/>
    <col min="7942" max="7942" width="39.44140625" style="47" customWidth="1"/>
    <col min="7943" max="7943" width="9.21875" style="47" customWidth="1"/>
    <col min="7944" max="7944" width="12" style="47" customWidth="1"/>
    <col min="7945" max="7946" width="0" style="47" hidden="1" customWidth="1"/>
    <col min="7947" max="7947" width="3.44140625" style="47" customWidth="1"/>
    <col min="7948" max="7948" width="5.21875" style="47" customWidth="1"/>
    <col min="7949" max="7949" width="5" style="47" customWidth="1"/>
    <col min="7950" max="7950" width="5.77734375" style="47" customWidth="1"/>
    <col min="7951" max="7951" width="9.21875" style="47"/>
    <col min="7952" max="7952" width="1" style="47" customWidth="1"/>
    <col min="7953" max="7953" width="2.5546875" style="47" customWidth="1"/>
    <col min="7954" max="7954" width="7.77734375" style="47" customWidth="1"/>
    <col min="7955" max="7955" width="9.21875" style="47"/>
    <col min="7956" max="7956" width="3.5546875" style="47" customWidth="1"/>
    <col min="7957" max="8191" width="9.21875" style="47"/>
    <col min="8192" max="8192" width="2.44140625" style="47" customWidth="1"/>
    <col min="8193" max="8193" width="3.77734375" style="47" customWidth="1"/>
    <col min="8194" max="8194" width="4" style="47" customWidth="1"/>
    <col min="8195" max="8196" width="9.21875" style="47"/>
    <col min="8197" max="8197" width="20.5546875" style="47" customWidth="1"/>
    <col min="8198" max="8198" width="39.44140625" style="47" customWidth="1"/>
    <col min="8199" max="8199" width="9.21875" style="47" customWidth="1"/>
    <col min="8200" max="8200" width="12" style="47" customWidth="1"/>
    <col min="8201" max="8202" width="0" style="47" hidden="1" customWidth="1"/>
    <col min="8203" max="8203" width="3.44140625" style="47" customWidth="1"/>
    <col min="8204" max="8204" width="5.21875" style="47" customWidth="1"/>
    <col min="8205" max="8205" width="5" style="47" customWidth="1"/>
    <col min="8206" max="8206" width="5.77734375" style="47" customWidth="1"/>
    <col min="8207" max="8207" width="9.21875" style="47"/>
    <col min="8208" max="8208" width="1" style="47" customWidth="1"/>
    <col min="8209" max="8209" width="2.5546875" style="47" customWidth="1"/>
    <col min="8210" max="8210" width="7.77734375" style="47" customWidth="1"/>
    <col min="8211" max="8211" width="9.21875" style="47"/>
    <col min="8212" max="8212" width="3.5546875" style="47" customWidth="1"/>
    <col min="8213" max="8447" width="9.21875" style="47"/>
    <col min="8448" max="8448" width="2.44140625" style="47" customWidth="1"/>
    <col min="8449" max="8449" width="3.77734375" style="47" customWidth="1"/>
    <col min="8450" max="8450" width="4" style="47" customWidth="1"/>
    <col min="8451" max="8452" width="9.21875" style="47"/>
    <col min="8453" max="8453" width="20.5546875" style="47" customWidth="1"/>
    <col min="8454" max="8454" width="39.44140625" style="47" customWidth="1"/>
    <col min="8455" max="8455" width="9.21875" style="47" customWidth="1"/>
    <col min="8456" max="8456" width="12" style="47" customWidth="1"/>
    <col min="8457" max="8458" width="0" style="47" hidden="1" customWidth="1"/>
    <col min="8459" max="8459" width="3.44140625" style="47" customWidth="1"/>
    <col min="8460" max="8460" width="5.21875" style="47" customWidth="1"/>
    <col min="8461" max="8461" width="5" style="47" customWidth="1"/>
    <col min="8462" max="8462" width="5.77734375" style="47" customWidth="1"/>
    <col min="8463" max="8463" width="9.21875" style="47"/>
    <col min="8464" max="8464" width="1" style="47" customWidth="1"/>
    <col min="8465" max="8465" width="2.5546875" style="47" customWidth="1"/>
    <col min="8466" max="8466" width="7.77734375" style="47" customWidth="1"/>
    <col min="8467" max="8467" width="9.21875" style="47"/>
    <col min="8468" max="8468" width="3.5546875" style="47" customWidth="1"/>
    <col min="8469" max="8703" width="9.21875" style="47"/>
    <col min="8704" max="8704" width="2.44140625" style="47" customWidth="1"/>
    <col min="8705" max="8705" width="3.77734375" style="47" customWidth="1"/>
    <col min="8706" max="8706" width="4" style="47" customWidth="1"/>
    <col min="8707" max="8708" width="9.21875" style="47"/>
    <col min="8709" max="8709" width="20.5546875" style="47" customWidth="1"/>
    <col min="8710" max="8710" width="39.44140625" style="47" customWidth="1"/>
    <col min="8711" max="8711" width="9.21875" style="47" customWidth="1"/>
    <col min="8712" max="8712" width="12" style="47" customWidth="1"/>
    <col min="8713" max="8714" width="0" style="47" hidden="1" customWidth="1"/>
    <col min="8715" max="8715" width="3.44140625" style="47" customWidth="1"/>
    <col min="8716" max="8716" width="5.21875" style="47" customWidth="1"/>
    <col min="8717" max="8717" width="5" style="47" customWidth="1"/>
    <col min="8718" max="8718" width="5.77734375" style="47" customWidth="1"/>
    <col min="8719" max="8719" width="9.21875" style="47"/>
    <col min="8720" max="8720" width="1" style="47" customWidth="1"/>
    <col min="8721" max="8721" width="2.5546875" style="47" customWidth="1"/>
    <col min="8722" max="8722" width="7.77734375" style="47" customWidth="1"/>
    <col min="8723" max="8723" width="9.21875" style="47"/>
    <col min="8724" max="8724" width="3.5546875" style="47" customWidth="1"/>
    <col min="8725" max="8959" width="9.21875" style="47"/>
    <col min="8960" max="8960" width="2.44140625" style="47" customWidth="1"/>
    <col min="8961" max="8961" width="3.77734375" style="47" customWidth="1"/>
    <col min="8962" max="8962" width="4" style="47" customWidth="1"/>
    <col min="8963" max="8964" width="9.21875" style="47"/>
    <col min="8965" max="8965" width="20.5546875" style="47" customWidth="1"/>
    <col min="8966" max="8966" width="39.44140625" style="47" customWidth="1"/>
    <col min="8967" max="8967" width="9.21875" style="47" customWidth="1"/>
    <col min="8968" max="8968" width="12" style="47" customWidth="1"/>
    <col min="8969" max="8970" width="0" style="47" hidden="1" customWidth="1"/>
    <col min="8971" max="8971" width="3.44140625" style="47" customWidth="1"/>
    <col min="8972" max="8972" width="5.21875" style="47" customWidth="1"/>
    <col min="8973" max="8973" width="5" style="47" customWidth="1"/>
    <col min="8974" max="8974" width="5.77734375" style="47" customWidth="1"/>
    <col min="8975" max="8975" width="9.21875" style="47"/>
    <col min="8976" max="8976" width="1" style="47" customWidth="1"/>
    <col min="8977" max="8977" width="2.5546875" style="47" customWidth="1"/>
    <col min="8978" max="8978" width="7.77734375" style="47" customWidth="1"/>
    <col min="8979" max="8979" width="9.21875" style="47"/>
    <col min="8980" max="8980" width="3.5546875" style="47" customWidth="1"/>
    <col min="8981" max="9215" width="9.21875" style="47"/>
    <col min="9216" max="9216" width="2.44140625" style="47" customWidth="1"/>
    <col min="9217" max="9217" width="3.77734375" style="47" customWidth="1"/>
    <col min="9218" max="9218" width="4" style="47" customWidth="1"/>
    <col min="9219" max="9220" width="9.21875" style="47"/>
    <col min="9221" max="9221" width="20.5546875" style="47" customWidth="1"/>
    <col min="9222" max="9222" width="39.44140625" style="47" customWidth="1"/>
    <col min="9223" max="9223" width="9.21875" style="47" customWidth="1"/>
    <col min="9224" max="9224" width="12" style="47" customWidth="1"/>
    <col min="9225" max="9226" width="0" style="47" hidden="1" customWidth="1"/>
    <col min="9227" max="9227" width="3.44140625" style="47" customWidth="1"/>
    <col min="9228" max="9228" width="5.21875" style="47" customWidth="1"/>
    <col min="9229" max="9229" width="5" style="47" customWidth="1"/>
    <col min="9230" max="9230" width="5.77734375" style="47" customWidth="1"/>
    <col min="9231" max="9231" width="9.21875" style="47"/>
    <col min="9232" max="9232" width="1" style="47" customWidth="1"/>
    <col min="9233" max="9233" width="2.5546875" style="47" customWidth="1"/>
    <col min="9234" max="9234" width="7.77734375" style="47" customWidth="1"/>
    <col min="9235" max="9235" width="9.21875" style="47"/>
    <col min="9236" max="9236" width="3.5546875" style="47" customWidth="1"/>
    <col min="9237" max="9471" width="9.21875" style="47"/>
    <col min="9472" max="9472" width="2.44140625" style="47" customWidth="1"/>
    <col min="9473" max="9473" width="3.77734375" style="47" customWidth="1"/>
    <col min="9474" max="9474" width="4" style="47" customWidth="1"/>
    <col min="9475" max="9476" width="9.21875" style="47"/>
    <col min="9477" max="9477" width="20.5546875" style="47" customWidth="1"/>
    <col min="9478" max="9478" width="39.44140625" style="47" customWidth="1"/>
    <col min="9479" max="9479" width="9.21875" style="47" customWidth="1"/>
    <col min="9480" max="9480" width="12" style="47" customWidth="1"/>
    <col min="9481" max="9482" width="0" style="47" hidden="1" customWidth="1"/>
    <col min="9483" max="9483" width="3.44140625" style="47" customWidth="1"/>
    <col min="9484" max="9484" width="5.21875" style="47" customWidth="1"/>
    <col min="9485" max="9485" width="5" style="47" customWidth="1"/>
    <col min="9486" max="9486" width="5.77734375" style="47" customWidth="1"/>
    <col min="9487" max="9487" width="9.21875" style="47"/>
    <col min="9488" max="9488" width="1" style="47" customWidth="1"/>
    <col min="9489" max="9489" width="2.5546875" style="47" customWidth="1"/>
    <col min="9490" max="9490" width="7.77734375" style="47" customWidth="1"/>
    <col min="9491" max="9491" width="9.21875" style="47"/>
    <col min="9492" max="9492" width="3.5546875" style="47" customWidth="1"/>
    <col min="9493" max="9727" width="9.21875" style="47"/>
    <col min="9728" max="9728" width="2.44140625" style="47" customWidth="1"/>
    <col min="9729" max="9729" width="3.77734375" style="47" customWidth="1"/>
    <col min="9730" max="9730" width="4" style="47" customWidth="1"/>
    <col min="9731" max="9732" width="9.21875" style="47"/>
    <col min="9733" max="9733" width="20.5546875" style="47" customWidth="1"/>
    <col min="9734" max="9734" width="39.44140625" style="47" customWidth="1"/>
    <col min="9735" max="9735" width="9.21875" style="47" customWidth="1"/>
    <col min="9736" max="9736" width="12" style="47" customWidth="1"/>
    <col min="9737" max="9738" width="0" style="47" hidden="1" customWidth="1"/>
    <col min="9739" max="9739" width="3.44140625" style="47" customWidth="1"/>
    <col min="9740" max="9740" width="5.21875" style="47" customWidth="1"/>
    <col min="9741" max="9741" width="5" style="47" customWidth="1"/>
    <col min="9742" max="9742" width="5.77734375" style="47" customWidth="1"/>
    <col min="9743" max="9743" width="9.21875" style="47"/>
    <col min="9744" max="9744" width="1" style="47" customWidth="1"/>
    <col min="9745" max="9745" width="2.5546875" style="47" customWidth="1"/>
    <col min="9746" max="9746" width="7.77734375" style="47" customWidth="1"/>
    <col min="9747" max="9747" width="9.21875" style="47"/>
    <col min="9748" max="9748" width="3.5546875" style="47" customWidth="1"/>
    <col min="9749" max="9983" width="9.21875" style="47"/>
    <col min="9984" max="9984" width="2.44140625" style="47" customWidth="1"/>
    <col min="9985" max="9985" width="3.77734375" style="47" customWidth="1"/>
    <col min="9986" max="9986" width="4" style="47" customWidth="1"/>
    <col min="9987" max="9988" width="9.21875" style="47"/>
    <col min="9989" max="9989" width="20.5546875" style="47" customWidth="1"/>
    <col min="9990" max="9990" width="39.44140625" style="47" customWidth="1"/>
    <col min="9991" max="9991" width="9.21875" style="47" customWidth="1"/>
    <col min="9992" max="9992" width="12" style="47" customWidth="1"/>
    <col min="9993" max="9994" width="0" style="47" hidden="1" customWidth="1"/>
    <col min="9995" max="9995" width="3.44140625" style="47" customWidth="1"/>
    <col min="9996" max="9996" width="5.21875" style="47" customWidth="1"/>
    <col min="9997" max="9997" width="5" style="47" customWidth="1"/>
    <col min="9998" max="9998" width="5.77734375" style="47" customWidth="1"/>
    <col min="9999" max="9999" width="9.21875" style="47"/>
    <col min="10000" max="10000" width="1" style="47" customWidth="1"/>
    <col min="10001" max="10001" width="2.5546875" style="47" customWidth="1"/>
    <col min="10002" max="10002" width="7.77734375" style="47" customWidth="1"/>
    <col min="10003" max="10003" width="9.21875" style="47"/>
    <col min="10004" max="10004" width="3.5546875" style="47" customWidth="1"/>
    <col min="10005" max="10239" width="9.21875" style="47"/>
    <col min="10240" max="10240" width="2.44140625" style="47" customWidth="1"/>
    <col min="10241" max="10241" width="3.77734375" style="47" customWidth="1"/>
    <col min="10242" max="10242" width="4" style="47" customWidth="1"/>
    <col min="10243" max="10244" width="9.21875" style="47"/>
    <col min="10245" max="10245" width="20.5546875" style="47" customWidth="1"/>
    <col min="10246" max="10246" width="39.44140625" style="47" customWidth="1"/>
    <col min="10247" max="10247" width="9.21875" style="47" customWidth="1"/>
    <col min="10248" max="10248" width="12" style="47" customWidth="1"/>
    <col min="10249" max="10250" width="0" style="47" hidden="1" customWidth="1"/>
    <col min="10251" max="10251" width="3.44140625" style="47" customWidth="1"/>
    <col min="10252" max="10252" width="5.21875" style="47" customWidth="1"/>
    <col min="10253" max="10253" width="5" style="47" customWidth="1"/>
    <col min="10254" max="10254" width="5.77734375" style="47" customWidth="1"/>
    <col min="10255" max="10255" width="9.21875" style="47"/>
    <col min="10256" max="10256" width="1" style="47" customWidth="1"/>
    <col min="10257" max="10257" width="2.5546875" style="47" customWidth="1"/>
    <col min="10258" max="10258" width="7.77734375" style="47" customWidth="1"/>
    <col min="10259" max="10259" width="9.21875" style="47"/>
    <col min="10260" max="10260" width="3.5546875" style="47" customWidth="1"/>
    <col min="10261" max="10495" width="9.21875" style="47"/>
    <col min="10496" max="10496" width="2.44140625" style="47" customWidth="1"/>
    <col min="10497" max="10497" width="3.77734375" style="47" customWidth="1"/>
    <col min="10498" max="10498" width="4" style="47" customWidth="1"/>
    <col min="10499" max="10500" width="9.21875" style="47"/>
    <col min="10501" max="10501" width="20.5546875" style="47" customWidth="1"/>
    <col min="10502" max="10502" width="39.44140625" style="47" customWidth="1"/>
    <col min="10503" max="10503" width="9.21875" style="47" customWidth="1"/>
    <col min="10504" max="10504" width="12" style="47" customWidth="1"/>
    <col min="10505" max="10506" width="0" style="47" hidden="1" customWidth="1"/>
    <col min="10507" max="10507" width="3.44140625" style="47" customWidth="1"/>
    <col min="10508" max="10508" width="5.21875" style="47" customWidth="1"/>
    <col min="10509" max="10509" width="5" style="47" customWidth="1"/>
    <col min="10510" max="10510" width="5.77734375" style="47" customWidth="1"/>
    <col min="10511" max="10511" width="9.21875" style="47"/>
    <col min="10512" max="10512" width="1" style="47" customWidth="1"/>
    <col min="10513" max="10513" width="2.5546875" style="47" customWidth="1"/>
    <col min="10514" max="10514" width="7.77734375" style="47" customWidth="1"/>
    <col min="10515" max="10515" width="9.21875" style="47"/>
    <col min="10516" max="10516" width="3.5546875" style="47" customWidth="1"/>
    <col min="10517" max="10751" width="9.21875" style="47"/>
    <col min="10752" max="10752" width="2.44140625" style="47" customWidth="1"/>
    <col min="10753" max="10753" width="3.77734375" style="47" customWidth="1"/>
    <col min="10754" max="10754" width="4" style="47" customWidth="1"/>
    <col min="10755" max="10756" width="9.21875" style="47"/>
    <col min="10757" max="10757" width="20.5546875" style="47" customWidth="1"/>
    <col min="10758" max="10758" width="39.44140625" style="47" customWidth="1"/>
    <col min="10759" max="10759" width="9.21875" style="47" customWidth="1"/>
    <col min="10760" max="10760" width="12" style="47" customWidth="1"/>
    <col min="10761" max="10762" width="0" style="47" hidden="1" customWidth="1"/>
    <col min="10763" max="10763" width="3.44140625" style="47" customWidth="1"/>
    <col min="10764" max="10764" width="5.21875" style="47" customWidth="1"/>
    <col min="10765" max="10765" width="5" style="47" customWidth="1"/>
    <col min="10766" max="10766" width="5.77734375" style="47" customWidth="1"/>
    <col min="10767" max="10767" width="9.21875" style="47"/>
    <col min="10768" max="10768" width="1" style="47" customWidth="1"/>
    <col min="10769" max="10769" width="2.5546875" style="47" customWidth="1"/>
    <col min="10770" max="10770" width="7.77734375" style="47" customWidth="1"/>
    <col min="10771" max="10771" width="9.21875" style="47"/>
    <col min="10772" max="10772" width="3.5546875" style="47" customWidth="1"/>
    <col min="10773" max="11007" width="9.21875" style="47"/>
    <col min="11008" max="11008" width="2.44140625" style="47" customWidth="1"/>
    <col min="11009" max="11009" width="3.77734375" style="47" customWidth="1"/>
    <col min="11010" max="11010" width="4" style="47" customWidth="1"/>
    <col min="11011" max="11012" width="9.21875" style="47"/>
    <col min="11013" max="11013" width="20.5546875" style="47" customWidth="1"/>
    <col min="11014" max="11014" width="39.44140625" style="47" customWidth="1"/>
    <col min="11015" max="11015" width="9.21875" style="47" customWidth="1"/>
    <col min="11016" max="11016" width="12" style="47" customWidth="1"/>
    <col min="11017" max="11018" width="0" style="47" hidden="1" customWidth="1"/>
    <col min="11019" max="11019" width="3.44140625" style="47" customWidth="1"/>
    <col min="11020" max="11020" width="5.21875" style="47" customWidth="1"/>
    <col min="11021" max="11021" width="5" style="47" customWidth="1"/>
    <col min="11022" max="11022" width="5.77734375" style="47" customWidth="1"/>
    <col min="11023" max="11023" width="9.21875" style="47"/>
    <col min="11024" max="11024" width="1" style="47" customWidth="1"/>
    <col min="11025" max="11025" width="2.5546875" style="47" customWidth="1"/>
    <col min="11026" max="11026" width="7.77734375" style="47" customWidth="1"/>
    <col min="11027" max="11027" width="9.21875" style="47"/>
    <col min="11028" max="11028" width="3.5546875" style="47" customWidth="1"/>
    <col min="11029" max="11263" width="9.21875" style="47"/>
    <col min="11264" max="11264" width="2.44140625" style="47" customWidth="1"/>
    <col min="11265" max="11265" width="3.77734375" style="47" customWidth="1"/>
    <col min="11266" max="11266" width="4" style="47" customWidth="1"/>
    <col min="11267" max="11268" width="9.21875" style="47"/>
    <col min="11269" max="11269" width="20.5546875" style="47" customWidth="1"/>
    <col min="11270" max="11270" width="39.44140625" style="47" customWidth="1"/>
    <col min="11271" max="11271" width="9.21875" style="47" customWidth="1"/>
    <col min="11272" max="11272" width="12" style="47" customWidth="1"/>
    <col min="11273" max="11274" width="0" style="47" hidden="1" customWidth="1"/>
    <col min="11275" max="11275" width="3.44140625" style="47" customWidth="1"/>
    <col min="11276" max="11276" width="5.21875" style="47" customWidth="1"/>
    <col min="11277" max="11277" width="5" style="47" customWidth="1"/>
    <col min="11278" max="11278" width="5.77734375" style="47" customWidth="1"/>
    <col min="11279" max="11279" width="9.21875" style="47"/>
    <col min="11280" max="11280" width="1" style="47" customWidth="1"/>
    <col min="11281" max="11281" width="2.5546875" style="47" customWidth="1"/>
    <col min="11282" max="11282" width="7.77734375" style="47" customWidth="1"/>
    <col min="11283" max="11283" width="9.21875" style="47"/>
    <col min="11284" max="11284" width="3.5546875" style="47" customWidth="1"/>
    <col min="11285" max="11519" width="9.21875" style="47"/>
    <col min="11520" max="11520" width="2.44140625" style="47" customWidth="1"/>
    <col min="11521" max="11521" width="3.77734375" style="47" customWidth="1"/>
    <col min="11522" max="11522" width="4" style="47" customWidth="1"/>
    <col min="11523" max="11524" width="9.21875" style="47"/>
    <col min="11525" max="11525" width="20.5546875" style="47" customWidth="1"/>
    <col min="11526" max="11526" width="39.44140625" style="47" customWidth="1"/>
    <col min="11527" max="11527" width="9.21875" style="47" customWidth="1"/>
    <col min="11528" max="11528" width="12" style="47" customWidth="1"/>
    <col min="11529" max="11530" width="0" style="47" hidden="1" customWidth="1"/>
    <col min="11531" max="11531" width="3.44140625" style="47" customWidth="1"/>
    <col min="11532" max="11532" width="5.21875" style="47" customWidth="1"/>
    <col min="11533" max="11533" width="5" style="47" customWidth="1"/>
    <col min="11534" max="11534" width="5.77734375" style="47" customWidth="1"/>
    <col min="11535" max="11535" width="9.21875" style="47"/>
    <col min="11536" max="11536" width="1" style="47" customWidth="1"/>
    <col min="11537" max="11537" width="2.5546875" style="47" customWidth="1"/>
    <col min="11538" max="11538" width="7.77734375" style="47" customWidth="1"/>
    <col min="11539" max="11539" width="9.21875" style="47"/>
    <col min="11540" max="11540" width="3.5546875" style="47" customWidth="1"/>
    <col min="11541" max="11775" width="9.21875" style="47"/>
    <col min="11776" max="11776" width="2.44140625" style="47" customWidth="1"/>
    <col min="11777" max="11777" width="3.77734375" style="47" customWidth="1"/>
    <col min="11778" max="11778" width="4" style="47" customWidth="1"/>
    <col min="11779" max="11780" width="9.21875" style="47"/>
    <col min="11781" max="11781" width="20.5546875" style="47" customWidth="1"/>
    <col min="11782" max="11782" width="39.44140625" style="47" customWidth="1"/>
    <col min="11783" max="11783" width="9.21875" style="47" customWidth="1"/>
    <col min="11784" max="11784" width="12" style="47" customWidth="1"/>
    <col min="11785" max="11786" width="0" style="47" hidden="1" customWidth="1"/>
    <col min="11787" max="11787" width="3.44140625" style="47" customWidth="1"/>
    <col min="11788" max="11788" width="5.21875" style="47" customWidth="1"/>
    <col min="11789" max="11789" width="5" style="47" customWidth="1"/>
    <col min="11790" max="11790" width="5.77734375" style="47" customWidth="1"/>
    <col min="11791" max="11791" width="9.21875" style="47"/>
    <col min="11792" max="11792" width="1" style="47" customWidth="1"/>
    <col min="11793" max="11793" width="2.5546875" style="47" customWidth="1"/>
    <col min="11794" max="11794" width="7.77734375" style="47" customWidth="1"/>
    <col min="11795" max="11795" width="9.21875" style="47"/>
    <col min="11796" max="11796" width="3.5546875" style="47" customWidth="1"/>
    <col min="11797" max="12031" width="9.21875" style="47"/>
    <col min="12032" max="12032" width="2.44140625" style="47" customWidth="1"/>
    <col min="12033" max="12033" width="3.77734375" style="47" customWidth="1"/>
    <col min="12034" max="12034" width="4" style="47" customWidth="1"/>
    <col min="12035" max="12036" width="9.21875" style="47"/>
    <col min="12037" max="12037" width="20.5546875" style="47" customWidth="1"/>
    <col min="12038" max="12038" width="39.44140625" style="47" customWidth="1"/>
    <col min="12039" max="12039" width="9.21875" style="47" customWidth="1"/>
    <col min="12040" max="12040" width="12" style="47" customWidth="1"/>
    <col min="12041" max="12042" width="0" style="47" hidden="1" customWidth="1"/>
    <col min="12043" max="12043" width="3.44140625" style="47" customWidth="1"/>
    <col min="12044" max="12044" width="5.21875" style="47" customWidth="1"/>
    <col min="12045" max="12045" width="5" style="47" customWidth="1"/>
    <col min="12046" max="12046" width="5.77734375" style="47" customWidth="1"/>
    <col min="12047" max="12047" width="9.21875" style="47"/>
    <col min="12048" max="12048" width="1" style="47" customWidth="1"/>
    <col min="12049" max="12049" width="2.5546875" style="47" customWidth="1"/>
    <col min="12050" max="12050" width="7.77734375" style="47" customWidth="1"/>
    <col min="12051" max="12051" width="9.21875" style="47"/>
    <col min="12052" max="12052" width="3.5546875" style="47" customWidth="1"/>
    <col min="12053" max="12287" width="9.21875" style="47"/>
    <col min="12288" max="12288" width="2.44140625" style="47" customWidth="1"/>
    <col min="12289" max="12289" width="3.77734375" style="47" customWidth="1"/>
    <col min="12290" max="12290" width="4" style="47" customWidth="1"/>
    <col min="12291" max="12292" width="9.21875" style="47"/>
    <col min="12293" max="12293" width="20.5546875" style="47" customWidth="1"/>
    <col min="12294" max="12294" width="39.44140625" style="47" customWidth="1"/>
    <col min="12295" max="12295" width="9.21875" style="47" customWidth="1"/>
    <col min="12296" max="12296" width="12" style="47" customWidth="1"/>
    <col min="12297" max="12298" width="0" style="47" hidden="1" customWidth="1"/>
    <col min="12299" max="12299" width="3.44140625" style="47" customWidth="1"/>
    <col min="12300" max="12300" width="5.21875" style="47" customWidth="1"/>
    <col min="12301" max="12301" width="5" style="47" customWidth="1"/>
    <col min="12302" max="12302" width="5.77734375" style="47" customWidth="1"/>
    <col min="12303" max="12303" width="9.21875" style="47"/>
    <col min="12304" max="12304" width="1" style="47" customWidth="1"/>
    <col min="12305" max="12305" width="2.5546875" style="47" customWidth="1"/>
    <col min="12306" max="12306" width="7.77734375" style="47" customWidth="1"/>
    <col min="12307" max="12307" width="9.21875" style="47"/>
    <col min="12308" max="12308" width="3.5546875" style="47" customWidth="1"/>
    <col min="12309" max="12543" width="9.21875" style="47"/>
    <col min="12544" max="12544" width="2.44140625" style="47" customWidth="1"/>
    <col min="12545" max="12545" width="3.77734375" style="47" customWidth="1"/>
    <col min="12546" max="12546" width="4" style="47" customWidth="1"/>
    <col min="12547" max="12548" width="9.21875" style="47"/>
    <col min="12549" max="12549" width="20.5546875" style="47" customWidth="1"/>
    <col min="12550" max="12550" width="39.44140625" style="47" customWidth="1"/>
    <col min="12551" max="12551" width="9.21875" style="47" customWidth="1"/>
    <col min="12552" max="12552" width="12" style="47" customWidth="1"/>
    <col min="12553" max="12554" width="0" style="47" hidden="1" customWidth="1"/>
    <col min="12555" max="12555" width="3.44140625" style="47" customWidth="1"/>
    <col min="12556" max="12556" width="5.21875" style="47" customWidth="1"/>
    <col min="12557" max="12557" width="5" style="47" customWidth="1"/>
    <col min="12558" max="12558" width="5.77734375" style="47" customWidth="1"/>
    <col min="12559" max="12559" width="9.21875" style="47"/>
    <col min="12560" max="12560" width="1" style="47" customWidth="1"/>
    <col min="12561" max="12561" width="2.5546875" style="47" customWidth="1"/>
    <col min="12562" max="12562" width="7.77734375" style="47" customWidth="1"/>
    <col min="12563" max="12563" width="9.21875" style="47"/>
    <col min="12564" max="12564" width="3.5546875" style="47" customWidth="1"/>
    <col min="12565" max="12799" width="9.21875" style="47"/>
    <col min="12800" max="12800" width="2.44140625" style="47" customWidth="1"/>
    <col min="12801" max="12801" width="3.77734375" style="47" customWidth="1"/>
    <col min="12802" max="12802" width="4" style="47" customWidth="1"/>
    <col min="12803" max="12804" width="9.21875" style="47"/>
    <col min="12805" max="12805" width="20.5546875" style="47" customWidth="1"/>
    <col min="12806" max="12806" width="39.44140625" style="47" customWidth="1"/>
    <col min="12807" max="12807" width="9.21875" style="47" customWidth="1"/>
    <col min="12808" max="12808" width="12" style="47" customWidth="1"/>
    <col min="12809" max="12810" width="0" style="47" hidden="1" customWidth="1"/>
    <col min="12811" max="12811" width="3.44140625" style="47" customWidth="1"/>
    <col min="12812" max="12812" width="5.21875" style="47" customWidth="1"/>
    <col min="12813" max="12813" width="5" style="47" customWidth="1"/>
    <col min="12814" max="12814" width="5.77734375" style="47" customWidth="1"/>
    <col min="12815" max="12815" width="9.21875" style="47"/>
    <col min="12816" max="12816" width="1" style="47" customWidth="1"/>
    <col min="12817" max="12817" width="2.5546875" style="47" customWidth="1"/>
    <col min="12818" max="12818" width="7.77734375" style="47" customWidth="1"/>
    <col min="12819" max="12819" width="9.21875" style="47"/>
    <col min="12820" max="12820" width="3.5546875" style="47" customWidth="1"/>
    <col min="12821" max="13055" width="9.21875" style="47"/>
    <col min="13056" max="13056" width="2.44140625" style="47" customWidth="1"/>
    <col min="13057" max="13057" width="3.77734375" style="47" customWidth="1"/>
    <col min="13058" max="13058" width="4" style="47" customWidth="1"/>
    <col min="13059" max="13060" width="9.21875" style="47"/>
    <col min="13061" max="13061" width="20.5546875" style="47" customWidth="1"/>
    <col min="13062" max="13062" width="39.44140625" style="47" customWidth="1"/>
    <col min="13063" max="13063" width="9.21875" style="47" customWidth="1"/>
    <col min="13064" max="13064" width="12" style="47" customWidth="1"/>
    <col min="13065" max="13066" width="0" style="47" hidden="1" customWidth="1"/>
    <col min="13067" max="13067" width="3.44140625" style="47" customWidth="1"/>
    <col min="13068" max="13068" width="5.21875" style="47" customWidth="1"/>
    <col min="13069" max="13069" width="5" style="47" customWidth="1"/>
    <col min="13070" max="13070" width="5.77734375" style="47" customWidth="1"/>
    <col min="13071" max="13071" width="9.21875" style="47"/>
    <col min="13072" max="13072" width="1" style="47" customWidth="1"/>
    <col min="13073" max="13073" width="2.5546875" style="47" customWidth="1"/>
    <col min="13074" max="13074" width="7.77734375" style="47" customWidth="1"/>
    <col min="13075" max="13075" width="9.21875" style="47"/>
    <col min="13076" max="13076" width="3.5546875" style="47" customWidth="1"/>
    <col min="13077" max="13311" width="9.21875" style="47"/>
    <col min="13312" max="13312" width="2.44140625" style="47" customWidth="1"/>
    <col min="13313" max="13313" width="3.77734375" style="47" customWidth="1"/>
    <col min="13314" max="13314" width="4" style="47" customWidth="1"/>
    <col min="13315" max="13316" width="9.21875" style="47"/>
    <col min="13317" max="13317" width="20.5546875" style="47" customWidth="1"/>
    <col min="13318" max="13318" width="39.44140625" style="47" customWidth="1"/>
    <col min="13319" max="13319" width="9.21875" style="47" customWidth="1"/>
    <col min="13320" max="13320" width="12" style="47" customWidth="1"/>
    <col min="13321" max="13322" width="0" style="47" hidden="1" customWidth="1"/>
    <col min="13323" max="13323" width="3.44140625" style="47" customWidth="1"/>
    <col min="13324" max="13324" width="5.21875" style="47" customWidth="1"/>
    <col min="13325" max="13325" width="5" style="47" customWidth="1"/>
    <col min="13326" max="13326" width="5.77734375" style="47" customWidth="1"/>
    <col min="13327" max="13327" width="9.21875" style="47"/>
    <col min="13328" max="13328" width="1" style="47" customWidth="1"/>
    <col min="13329" max="13329" width="2.5546875" style="47" customWidth="1"/>
    <col min="13330" max="13330" width="7.77734375" style="47" customWidth="1"/>
    <col min="13331" max="13331" width="9.21875" style="47"/>
    <col min="13332" max="13332" width="3.5546875" style="47" customWidth="1"/>
    <col min="13333" max="13567" width="9.21875" style="47"/>
    <col min="13568" max="13568" width="2.44140625" style="47" customWidth="1"/>
    <col min="13569" max="13569" width="3.77734375" style="47" customWidth="1"/>
    <col min="13570" max="13570" width="4" style="47" customWidth="1"/>
    <col min="13571" max="13572" width="9.21875" style="47"/>
    <col min="13573" max="13573" width="20.5546875" style="47" customWidth="1"/>
    <col min="13574" max="13574" width="39.44140625" style="47" customWidth="1"/>
    <col min="13575" max="13575" width="9.21875" style="47" customWidth="1"/>
    <col min="13576" max="13576" width="12" style="47" customWidth="1"/>
    <col min="13577" max="13578" width="0" style="47" hidden="1" customWidth="1"/>
    <col min="13579" max="13579" width="3.44140625" style="47" customWidth="1"/>
    <col min="13580" max="13580" width="5.21875" style="47" customWidth="1"/>
    <col min="13581" max="13581" width="5" style="47" customWidth="1"/>
    <col min="13582" max="13582" width="5.77734375" style="47" customWidth="1"/>
    <col min="13583" max="13583" width="9.21875" style="47"/>
    <col min="13584" max="13584" width="1" style="47" customWidth="1"/>
    <col min="13585" max="13585" width="2.5546875" style="47" customWidth="1"/>
    <col min="13586" max="13586" width="7.77734375" style="47" customWidth="1"/>
    <col min="13587" max="13587" width="9.21875" style="47"/>
    <col min="13588" max="13588" width="3.5546875" style="47" customWidth="1"/>
    <col min="13589" max="13823" width="9.21875" style="47"/>
    <col min="13824" max="13824" width="2.44140625" style="47" customWidth="1"/>
    <col min="13825" max="13825" width="3.77734375" style="47" customWidth="1"/>
    <col min="13826" max="13826" width="4" style="47" customWidth="1"/>
    <col min="13827" max="13828" width="9.21875" style="47"/>
    <col min="13829" max="13829" width="20.5546875" style="47" customWidth="1"/>
    <col min="13830" max="13830" width="39.44140625" style="47" customWidth="1"/>
    <col min="13831" max="13831" width="9.21875" style="47" customWidth="1"/>
    <col min="13832" max="13832" width="12" style="47" customWidth="1"/>
    <col min="13833" max="13834" width="0" style="47" hidden="1" customWidth="1"/>
    <col min="13835" max="13835" width="3.44140625" style="47" customWidth="1"/>
    <col min="13836" max="13836" width="5.21875" style="47" customWidth="1"/>
    <col min="13837" max="13837" width="5" style="47" customWidth="1"/>
    <col min="13838" max="13838" width="5.77734375" style="47" customWidth="1"/>
    <col min="13839" max="13839" width="9.21875" style="47"/>
    <col min="13840" max="13840" width="1" style="47" customWidth="1"/>
    <col min="13841" max="13841" width="2.5546875" style="47" customWidth="1"/>
    <col min="13842" max="13842" width="7.77734375" style="47" customWidth="1"/>
    <col min="13843" max="13843" width="9.21875" style="47"/>
    <col min="13844" max="13844" width="3.5546875" style="47" customWidth="1"/>
    <col min="13845" max="14079" width="9.21875" style="47"/>
    <col min="14080" max="14080" width="2.44140625" style="47" customWidth="1"/>
    <col min="14081" max="14081" width="3.77734375" style="47" customWidth="1"/>
    <col min="14082" max="14082" width="4" style="47" customWidth="1"/>
    <col min="14083" max="14084" width="9.21875" style="47"/>
    <col min="14085" max="14085" width="20.5546875" style="47" customWidth="1"/>
    <col min="14086" max="14086" width="39.44140625" style="47" customWidth="1"/>
    <col min="14087" max="14087" width="9.21875" style="47" customWidth="1"/>
    <col min="14088" max="14088" width="12" style="47" customWidth="1"/>
    <col min="14089" max="14090" width="0" style="47" hidden="1" customWidth="1"/>
    <col min="14091" max="14091" width="3.44140625" style="47" customWidth="1"/>
    <col min="14092" max="14092" width="5.21875" style="47" customWidth="1"/>
    <col min="14093" max="14093" width="5" style="47" customWidth="1"/>
    <col min="14094" max="14094" width="5.77734375" style="47" customWidth="1"/>
    <col min="14095" max="14095" width="9.21875" style="47"/>
    <col min="14096" max="14096" width="1" style="47" customWidth="1"/>
    <col min="14097" max="14097" width="2.5546875" style="47" customWidth="1"/>
    <col min="14098" max="14098" width="7.77734375" style="47" customWidth="1"/>
    <col min="14099" max="14099" width="9.21875" style="47"/>
    <col min="14100" max="14100" width="3.5546875" style="47" customWidth="1"/>
    <col min="14101" max="14335" width="9.21875" style="47"/>
    <col min="14336" max="14336" width="2.44140625" style="47" customWidth="1"/>
    <col min="14337" max="14337" width="3.77734375" style="47" customWidth="1"/>
    <col min="14338" max="14338" width="4" style="47" customWidth="1"/>
    <col min="14339" max="14340" width="9.21875" style="47"/>
    <col min="14341" max="14341" width="20.5546875" style="47" customWidth="1"/>
    <col min="14342" max="14342" width="39.44140625" style="47" customWidth="1"/>
    <col min="14343" max="14343" width="9.21875" style="47" customWidth="1"/>
    <col min="14344" max="14344" width="12" style="47" customWidth="1"/>
    <col min="14345" max="14346" width="0" style="47" hidden="1" customWidth="1"/>
    <col min="14347" max="14347" width="3.44140625" style="47" customWidth="1"/>
    <col min="14348" max="14348" width="5.21875" style="47" customWidth="1"/>
    <col min="14349" max="14349" width="5" style="47" customWidth="1"/>
    <col min="14350" max="14350" width="5.77734375" style="47" customWidth="1"/>
    <col min="14351" max="14351" width="9.21875" style="47"/>
    <col min="14352" max="14352" width="1" style="47" customWidth="1"/>
    <col min="14353" max="14353" width="2.5546875" style="47" customWidth="1"/>
    <col min="14354" max="14354" width="7.77734375" style="47" customWidth="1"/>
    <col min="14355" max="14355" width="9.21875" style="47"/>
    <col min="14356" max="14356" width="3.5546875" style="47" customWidth="1"/>
    <col min="14357" max="14591" width="9.21875" style="47"/>
    <col min="14592" max="14592" width="2.44140625" style="47" customWidth="1"/>
    <col min="14593" max="14593" width="3.77734375" style="47" customWidth="1"/>
    <col min="14594" max="14594" width="4" style="47" customWidth="1"/>
    <col min="14595" max="14596" width="9.21875" style="47"/>
    <col min="14597" max="14597" width="20.5546875" style="47" customWidth="1"/>
    <col min="14598" max="14598" width="39.44140625" style="47" customWidth="1"/>
    <col min="14599" max="14599" width="9.21875" style="47" customWidth="1"/>
    <col min="14600" max="14600" width="12" style="47" customWidth="1"/>
    <col min="14601" max="14602" width="0" style="47" hidden="1" customWidth="1"/>
    <col min="14603" max="14603" width="3.44140625" style="47" customWidth="1"/>
    <col min="14604" max="14604" width="5.21875" style="47" customWidth="1"/>
    <col min="14605" max="14605" width="5" style="47" customWidth="1"/>
    <col min="14606" max="14606" width="5.77734375" style="47" customWidth="1"/>
    <col min="14607" max="14607" width="9.21875" style="47"/>
    <col min="14608" max="14608" width="1" style="47" customWidth="1"/>
    <col min="14609" max="14609" width="2.5546875" style="47" customWidth="1"/>
    <col min="14610" max="14610" width="7.77734375" style="47" customWidth="1"/>
    <col min="14611" max="14611" width="9.21875" style="47"/>
    <col min="14612" max="14612" width="3.5546875" style="47" customWidth="1"/>
    <col min="14613" max="14847" width="9.21875" style="47"/>
    <col min="14848" max="14848" width="2.44140625" style="47" customWidth="1"/>
    <col min="14849" max="14849" width="3.77734375" style="47" customWidth="1"/>
    <col min="14850" max="14850" width="4" style="47" customWidth="1"/>
    <col min="14851" max="14852" width="9.21875" style="47"/>
    <col min="14853" max="14853" width="20.5546875" style="47" customWidth="1"/>
    <col min="14854" max="14854" width="39.44140625" style="47" customWidth="1"/>
    <col min="14855" max="14855" width="9.21875" style="47" customWidth="1"/>
    <col min="14856" max="14856" width="12" style="47" customWidth="1"/>
    <col min="14857" max="14858" width="0" style="47" hidden="1" customWidth="1"/>
    <col min="14859" max="14859" width="3.44140625" style="47" customWidth="1"/>
    <col min="14860" max="14860" width="5.21875" style="47" customWidth="1"/>
    <col min="14861" max="14861" width="5" style="47" customWidth="1"/>
    <col min="14862" max="14862" width="5.77734375" style="47" customWidth="1"/>
    <col min="14863" max="14863" width="9.21875" style="47"/>
    <col min="14864" max="14864" width="1" style="47" customWidth="1"/>
    <col min="14865" max="14865" width="2.5546875" style="47" customWidth="1"/>
    <col min="14866" max="14866" width="7.77734375" style="47" customWidth="1"/>
    <col min="14867" max="14867" width="9.21875" style="47"/>
    <col min="14868" max="14868" width="3.5546875" style="47" customWidth="1"/>
    <col min="14869" max="15103" width="9.21875" style="47"/>
    <col min="15104" max="15104" width="2.44140625" style="47" customWidth="1"/>
    <col min="15105" max="15105" width="3.77734375" style="47" customWidth="1"/>
    <col min="15106" max="15106" width="4" style="47" customWidth="1"/>
    <col min="15107" max="15108" width="9.21875" style="47"/>
    <col min="15109" max="15109" width="20.5546875" style="47" customWidth="1"/>
    <col min="15110" max="15110" width="39.44140625" style="47" customWidth="1"/>
    <col min="15111" max="15111" width="9.21875" style="47" customWidth="1"/>
    <col min="15112" max="15112" width="12" style="47" customWidth="1"/>
    <col min="15113" max="15114" width="0" style="47" hidden="1" customWidth="1"/>
    <col min="15115" max="15115" width="3.44140625" style="47" customWidth="1"/>
    <col min="15116" max="15116" width="5.21875" style="47" customWidth="1"/>
    <col min="15117" max="15117" width="5" style="47" customWidth="1"/>
    <col min="15118" max="15118" width="5.77734375" style="47" customWidth="1"/>
    <col min="15119" max="15119" width="9.21875" style="47"/>
    <col min="15120" max="15120" width="1" style="47" customWidth="1"/>
    <col min="15121" max="15121" width="2.5546875" style="47" customWidth="1"/>
    <col min="15122" max="15122" width="7.77734375" style="47" customWidth="1"/>
    <col min="15123" max="15123" width="9.21875" style="47"/>
    <col min="15124" max="15124" width="3.5546875" style="47" customWidth="1"/>
    <col min="15125" max="15359" width="9.21875" style="47"/>
    <col min="15360" max="15360" width="2.44140625" style="47" customWidth="1"/>
    <col min="15361" max="15361" width="3.77734375" style="47" customWidth="1"/>
    <col min="15362" max="15362" width="4" style="47" customWidth="1"/>
    <col min="15363" max="15364" width="9.21875" style="47"/>
    <col min="15365" max="15365" width="20.5546875" style="47" customWidth="1"/>
    <col min="15366" max="15366" width="39.44140625" style="47" customWidth="1"/>
    <col min="15367" max="15367" width="9.21875" style="47" customWidth="1"/>
    <col min="15368" max="15368" width="12" style="47" customWidth="1"/>
    <col min="15369" max="15370" width="0" style="47" hidden="1" customWidth="1"/>
    <col min="15371" max="15371" width="3.44140625" style="47" customWidth="1"/>
    <col min="15372" max="15372" width="5.21875" style="47" customWidth="1"/>
    <col min="15373" max="15373" width="5" style="47" customWidth="1"/>
    <col min="15374" max="15374" width="5.77734375" style="47" customWidth="1"/>
    <col min="15375" max="15375" width="9.21875" style="47"/>
    <col min="15376" max="15376" width="1" style="47" customWidth="1"/>
    <col min="15377" max="15377" width="2.5546875" style="47" customWidth="1"/>
    <col min="15378" max="15378" width="7.77734375" style="47" customWidth="1"/>
    <col min="15379" max="15379" width="9.21875" style="47"/>
    <col min="15380" max="15380" width="3.5546875" style="47" customWidth="1"/>
    <col min="15381" max="15615" width="9.21875" style="47"/>
    <col min="15616" max="15616" width="2.44140625" style="47" customWidth="1"/>
    <col min="15617" max="15617" width="3.77734375" style="47" customWidth="1"/>
    <col min="15618" max="15618" width="4" style="47" customWidth="1"/>
    <col min="15619" max="15620" width="9.21875" style="47"/>
    <col min="15621" max="15621" width="20.5546875" style="47" customWidth="1"/>
    <col min="15622" max="15622" width="39.44140625" style="47" customWidth="1"/>
    <col min="15623" max="15623" width="9.21875" style="47" customWidth="1"/>
    <col min="15624" max="15624" width="12" style="47" customWidth="1"/>
    <col min="15625" max="15626" width="0" style="47" hidden="1" customWidth="1"/>
    <col min="15627" max="15627" width="3.44140625" style="47" customWidth="1"/>
    <col min="15628" max="15628" width="5.21875" style="47" customWidth="1"/>
    <col min="15629" max="15629" width="5" style="47" customWidth="1"/>
    <col min="15630" max="15630" width="5.77734375" style="47" customWidth="1"/>
    <col min="15631" max="15631" width="9.21875" style="47"/>
    <col min="15632" max="15632" width="1" style="47" customWidth="1"/>
    <col min="15633" max="15633" width="2.5546875" style="47" customWidth="1"/>
    <col min="15634" max="15634" width="7.77734375" style="47" customWidth="1"/>
    <col min="15635" max="15635" width="9.21875" style="47"/>
    <col min="15636" max="15636" width="3.5546875" style="47" customWidth="1"/>
    <col min="15637" max="15871" width="9.21875" style="47"/>
    <col min="15872" max="15872" width="2.44140625" style="47" customWidth="1"/>
    <col min="15873" max="15873" width="3.77734375" style="47" customWidth="1"/>
    <col min="15874" max="15874" width="4" style="47" customWidth="1"/>
    <col min="15875" max="15876" width="9.21875" style="47"/>
    <col min="15877" max="15877" width="20.5546875" style="47" customWidth="1"/>
    <col min="15878" max="15878" width="39.44140625" style="47" customWidth="1"/>
    <col min="15879" max="15879" width="9.21875" style="47" customWidth="1"/>
    <col min="15880" max="15880" width="12" style="47" customWidth="1"/>
    <col min="15881" max="15882" width="0" style="47" hidden="1" customWidth="1"/>
    <col min="15883" max="15883" width="3.44140625" style="47" customWidth="1"/>
    <col min="15884" max="15884" width="5.21875" style="47" customWidth="1"/>
    <col min="15885" max="15885" width="5" style="47" customWidth="1"/>
    <col min="15886" max="15886" width="5.77734375" style="47" customWidth="1"/>
    <col min="15887" max="15887" width="9.21875" style="47"/>
    <col min="15888" max="15888" width="1" style="47" customWidth="1"/>
    <col min="15889" max="15889" width="2.5546875" style="47" customWidth="1"/>
    <col min="15890" max="15890" width="7.77734375" style="47" customWidth="1"/>
    <col min="15891" max="15891" width="9.21875" style="47"/>
    <col min="15892" max="15892" width="3.5546875" style="47" customWidth="1"/>
    <col min="15893" max="16127" width="9.21875" style="47"/>
    <col min="16128" max="16128" width="2.44140625" style="47" customWidth="1"/>
    <col min="16129" max="16129" width="3.77734375" style="47" customWidth="1"/>
    <col min="16130" max="16130" width="4" style="47" customWidth="1"/>
    <col min="16131" max="16132" width="9.21875" style="47"/>
    <col min="16133" max="16133" width="20.5546875" style="47" customWidth="1"/>
    <col min="16134" max="16134" width="39.44140625" style="47" customWidth="1"/>
    <col min="16135" max="16135" width="9.21875" style="47" customWidth="1"/>
    <col min="16136" max="16136" width="12" style="47" customWidth="1"/>
    <col min="16137" max="16138" width="0" style="47" hidden="1" customWidth="1"/>
    <col min="16139" max="16139" width="3.44140625" style="47" customWidth="1"/>
    <col min="16140" max="16140" width="5.21875" style="47" customWidth="1"/>
    <col min="16141" max="16141" width="5" style="47" customWidth="1"/>
    <col min="16142" max="16142" width="5.77734375" style="47" customWidth="1"/>
    <col min="16143" max="16143" width="9.21875" style="47"/>
    <col min="16144" max="16144" width="1" style="47" customWidth="1"/>
    <col min="16145" max="16145" width="2.5546875" style="47" customWidth="1"/>
    <col min="16146" max="16146" width="7.77734375" style="47" customWidth="1"/>
    <col min="16147" max="16147" width="9.21875" style="47"/>
    <col min="16148" max="16148" width="3.5546875" style="47" customWidth="1"/>
    <col min="16149" max="16384" width="9.21875" style="47"/>
  </cols>
  <sheetData>
    <row r="1" spans="1:22">
      <c r="A1" s="326" t="s">
        <v>416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  <c r="Q1" s="326"/>
      <c r="R1" s="326"/>
      <c r="S1" s="326"/>
      <c r="T1" s="326"/>
      <c r="U1" s="326"/>
      <c r="V1" s="326"/>
    </row>
    <row r="2" spans="1:22">
      <c r="A2" s="326" t="s">
        <v>231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326"/>
      <c r="T2" s="326"/>
      <c r="U2" s="326"/>
      <c r="V2" s="326"/>
    </row>
    <row r="3" spans="1:22" ht="15.6">
      <c r="A3" s="327" t="s">
        <v>232</v>
      </c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27"/>
      <c r="M3" s="327"/>
      <c r="N3" s="327"/>
      <c r="O3" s="327"/>
      <c r="P3" s="327"/>
      <c r="Q3" s="327"/>
      <c r="R3" s="327"/>
      <c r="S3" s="327"/>
      <c r="T3" s="327"/>
      <c r="U3" s="327"/>
      <c r="V3" s="327"/>
    </row>
    <row r="4" spans="1:22" ht="25.05" customHeight="1" thickBot="1">
      <c r="A4" s="328"/>
      <c r="B4" s="32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1:22" ht="38.1" customHeight="1" thickBot="1">
      <c r="A5" s="318" t="s">
        <v>0</v>
      </c>
      <c r="B5" s="329"/>
      <c r="C5" s="318" t="s">
        <v>19</v>
      </c>
      <c r="D5" s="329"/>
      <c r="E5" s="319"/>
      <c r="F5" s="318" t="s">
        <v>51</v>
      </c>
      <c r="G5" s="331" t="s">
        <v>233</v>
      </c>
      <c r="H5" s="318" t="s">
        <v>234</v>
      </c>
      <c r="I5" s="329"/>
      <c r="J5" s="319"/>
      <c r="K5" s="322" t="s">
        <v>235</v>
      </c>
      <c r="L5" s="323"/>
      <c r="M5" s="323"/>
      <c r="N5" s="323"/>
      <c r="O5" s="323"/>
      <c r="P5" s="323"/>
      <c r="Q5" s="318" t="s">
        <v>236</v>
      </c>
      <c r="R5" s="319"/>
      <c r="S5" s="322" t="s">
        <v>237</v>
      </c>
      <c r="T5" s="323"/>
      <c r="U5" s="324"/>
      <c r="V5" s="319" t="s">
        <v>415</v>
      </c>
    </row>
    <row r="6" spans="1:22" ht="21" thickBot="1">
      <c r="A6" s="320"/>
      <c r="B6" s="330"/>
      <c r="C6" s="320"/>
      <c r="D6" s="330"/>
      <c r="E6" s="321"/>
      <c r="F6" s="320"/>
      <c r="G6" s="332"/>
      <c r="H6" s="320"/>
      <c r="I6" s="330"/>
      <c r="J6" s="321"/>
      <c r="K6" s="322" t="s">
        <v>238</v>
      </c>
      <c r="L6" s="325"/>
      <c r="M6" s="322" t="s">
        <v>239</v>
      </c>
      <c r="N6" s="325"/>
      <c r="O6" s="322" t="s">
        <v>240</v>
      </c>
      <c r="P6" s="323"/>
      <c r="Q6" s="320"/>
      <c r="R6" s="321"/>
      <c r="S6" s="49" t="s">
        <v>241</v>
      </c>
      <c r="T6" s="322" t="s">
        <v>242</v>
      </c>
      <c r="U6" s="325"/>
      <c r="V6" s="321"/>
    </row>
    <row r="7" spans="1:22" ht="15" thickBot="1">
      <c r="A7" s="336">
        <v>1</v>
      </c>
      <c r="B7" s="333"/>
      <c r="C7" s="336">
        <v>2</v>
      </c>
      <c r="D7" s="333"/>
      <c r="E7" s="333"/>
      <c r="F7" s="50">
        <v>3</v>
      </c>
      <c r="G7" s="50">
        <v>4</v>
      </c>
      <c r="H7" s="333">
        <v>5</v>
      </c>
      <c r="I7" s="333"/>
      <c r="J7" s="333"/>
      <c r="K7" s="333">
        <v>6</v>
      </c>
      <c r="L7" s="333"/>
      <c r="M7" s="333">
        <v>7</v>
      </c>
      <c r="N7" s="333"/>
      <c r="O7" s="333">
        <v>8</v>
      </c>
      <c r="P7" s="333"/>
      <c r="Q7" s="333">
        <v>9</v>
      </c>
      <c r="R7" s="333"/>
      <c r="S7" s="50">
        <v>10</v>
      </c>
      <c r="T7" s="333">
        <v>11</v>
      </c>
      <c r="U7" s="333"/>
      <c r="V7" s="51">
        <v>12</v>
      </c>
    </row>
    <row r="8" spans="1:22" ht="31.5" customHeight="1" thickBot="1">
      <c r="A8" s="334" t="s">
        <v>1</v>
      </c>
      <c r="B8" s="335"/>
      <c r="C8" s="459" t="s">
        <v>20</v>
      </c>
      <c r="D8" s="460"/>
      <c r="E8" s="460"/>
      <c r="F8" s="460"/>
      <c r="G8" s="460"/>
      <c r="H8" s="460"/>
      <c r="I8" s="460"/>
      <c r="J8" s="460"/>
      <c r="K8" s="460"/>
      <c r="L8" s="460"/>
      <c r="M8" s="460"/>
      <c r="N8" s="460"/>
      <c r="O8" s="460"/>
      <c r="P8" s="460"/>
      <c r="Q8" s="460"/>
      <c r="R8" s="460"/>
      <c r="S8" s="460"/>
      <c r="T8" s="460"/>
      <c r="U8" s="460"/>
      <c r="V8" s="461"/>
    </row>
    <row r="9" spans="1:22" ht="21" customHeight="1">
      <c r="A9" s="122"/>
      <c r="B9" s="123" t="s">
        <v>1</v>
      </c>
      <c r="C9" s="337" t="s">
        <v>243</v>
      </c>
      <c r="D9" s="338"/>
      <c r="E9" s="338"/>
      <c r="F9" s="53" t="s">
        <v>52</v>
      </c>
      <c r="G9" s="54"/>
      <c r="H9" s="339" t="s">
        <v>244</v>
      </c>
      <c r="I9" s="339"/>
      <c r="J9" s="340"/>
      <c r="K9" s="55">
        <v>12</v>
      </c>
      <c r="L9" s="56" t="s">
        <v>245</v>
      </c>
      <c r="M9" s="55">
        <v>12</v>
      </c>
      <c r="N9" s="56" t="s">
        <v>245</v>
      </c>
      <c r="O9" s="339">
        <v>100</v>
      </c>
      <c r="P9" s="339"/>
      <c r="Q9" s="341" t="s">
        <v>246</v>
      </c>
      <c r="R9" s="341"/>
      <c r="S9" s="57" t="s">
        <v>246</v>
      </c>
      <c r="T9" s="341" t="s">
        <v>246</v>
      </c>
      <c r="U9" s="341"/>
      <c r="V9" s="58"/>
    </row>
    <row r="10" spans="1:22" ht="31.5" customHeight="1">
      <c r="A10" s="124"/>
      <c r="B10" s="125" t="s">
        <v>2</v>
      </c>
      <c r="C10" s="342" t="s">
        <v>247</v>
      </c>
      <c r="D10" s="343"/>
      <c r="E10" s="343"/>
      <c r="F10" s="59" t="s">
        <v>53</v>
      </c>
      <c r="G10" s="60"/>
      <c r="H10" s="344" t="s">
        <v>244</v>
      </c>
      <c r="I10" s="344"/>
      <c r="J10" s="345"/>
      <c r="K10" s="61">
        <v>12</v>
      </c>
      <c r="L10" s="62" t="s">
        <v>245</v>
      </c>
      <c r="M10" s="61">
        <v>12</v>
      </c>
      <c r="N10" s="62" t="s">
        <v>245</v>
      </c>
      <c r="O10" s="344">
        <v>100</v>
      </c>
      <c r="P10" s="344"/>
      <c r="Q10" s="346" t="s">
        <v>246</v>
      </c>
      <c r="R10" s="346"/>
      <c r="S10" s="63" t="s">
        <v>246</v>
      </c>
      <c r="T10" s="346" t="s">
        <v>246</v>
      </c>
      <c r="U10" s="346"/>
      <c r="V10" s="64"/>
    </row>
    <row r="11" spans="1:22" ht="21" customHeight="1">
      <c r="A11" s="124"/>
      <c r="B11" s="125" t="s">
        <v>3</v>
      </c>
      <c r="C11" s="342" t="s">
        <v>248</v>
      </c>
      <c r="D11" s="343"/>
      <c r="E11" s="343"/>
      <c r="F11" s="59" t="s">
        <v>54</v>
      </c>
      <c r="G11" s="60"/>
      <c r="H11" s="344" t="s">
        <v>244</v>
      </c>
      <c r="I11" s="344"/>
      <c r="J11" s="345"/>
      <c r="K11" s="61"/>
      <c r="L11" s="62"/>
      <c r="M11" s="61"/>
      <c r="N11" s="62"/>
      <c r="O11" s="344"/>
      <c r="P11" s="344"/>
      <c r="Q11" s="346" t="s">
        <v>249</v>
      </c>
      <c r="R11" s="346"/>
      <c r="S11" s="63" t="s">
        <v>249</v>
      </c>
      <c r="T11" s="346" t="s">
        <v>249</v>
      </c>
      <c r="U11" s="346"/>
      <c r="V11" s="64"/>
    </row>
    <row r="12" spans="1:22" ht="21" customHeight="1">
      <c r="A12" s="124"/>
      <c r="B12" s="125" t="s">
        <v>4</v>
      </c>
      <c r="C12" s="342" t="s">
        <v>250</v>
      </c>
      <c r="D12" s="343"/>
      <c r="E12" s="343"/>
      <c r="F12" s="59" t="s">
        <v>54</v>
      </c>
      <c r="G12" s="60"/>
      <c r="H12" s="344" t="s">
        <v>244</v>
      </c>
      <c r="I12" s="344"/>
      <c r="J12" s="345"/>
      <c r="K12" s="61">
        <v>12</v>
      </c>
      <c r="L12" s="62" t="s">
        <v>245</v>
      </c>
      <c r="M12" s="61">
        <v>12</v>
      </c>
      <c r="N12" s="62" t="s">
        <v>245</v>
      </c>
      <c r="O12" s="344">
        <v>100</v>
      </c>
      <c r="P12" s="344"/>
      <c r="Q12" s="346" t="s">
        <v>246</v>
      </c>
      <c r="R12" s="346"/>
      <c r="S12" s="63" t="s">
        <v>246</v>
      </c>
      <c r="T12" s="346" t="s">
        <v>246</v>
      </c>
      <c r="U12" s="346"/>
      <c r="V12" s="64"/>
    </row>
    <row r="13" spans="1:22" ht="21" customHeight="1">
      <c r="A13" s="124"/>
      <c r="B13" s="125" t="s">
        <v>5</v>
      </c>
      <c r="C13" s="342" t="s">
        <v>251</v>
      </c>
      <c r="D13" s="343"/>
      <c r="E13" s="343"/>
      <c r="F13" s="59" t="s">
        <v>55</v>
      </c>
      <c r="G13" s="60"/>
      <c r="H13" s="344" t="s">
        <v>244</v>
      </c>
      <c r="I13" s="344"/>
      <c r="J13" s="345"/>
      <c r="K13" s="61">
        <v>12</v>
      </c>
      <c r="L13" s="62" t="s">
        <v>245</v>
      </c>
      <c r="M13" s="61">
        <v>12</v>
      </c>
      <c r="N13" s="62" t="s">
        <v>245</v>
      </c>
      <c r="O13" s="344">
        <v>100</v>
      </c>
      <c r="P13" s="344"/>
      <c r="Q13" s="346" t="s">
        <v>246</v>
      </c>
      <c r="R13" s="346"/>
      <c r="S13" s="63" t="s">
        <v>246</v>
      </c>
      <c r="T13" s="346" t="s">
        <v>246</v>
      </c>
      <c r="U13" s="346"/>
      <c r="V13" s="64"/>
    </row>
    <row r="14" spans="1:22" ht="31.5" customHeight="1">
      <c r="A14" s="126"/>
      <c r="B14" s="127" t="s">
        <v>6</v>
      </c>
      <c r="C14" s="342" t="s">
        <v>252</v>
      </c>
      <c r="D14" s="343"/>
      <c r="E14" s="343"/>
      <c r="F14" s="59" t="s">
        <v>253</v>
      </c>
      <c r="G14" s="60"/>
      <c r="H14" s="344" t="s">
        <v>244</v>
      </c>
      <c r="I14" s="344"/>
      <c r="J14" s="345"/>
      <c r="K14" s="61">
        <v>12</v>
      </c>
      <c r="L14" s="62" t="s">
        <v>245</v>
      </c>
      <c r="M14" s="61">
        <v>12</v>
      </c>
      <c r="N14" s="62" t="s">
        <v>245</v>
      </c>
      <c r="O14" s="344">
        <v>100</v>
      </c>
      <c r="P14" s="344"/>
      <c r="Q14" s="346" t="s">
        <v>246</v>
      </c>
      <c r="R14" s="346"/>
      <c r="S14" s="63" t="s">
        <v>246</v>
      </c>
      <c r="T14" s="346" t="s">
        <v>246</v>
      </c>
      <c r="U14" s="346"/>
      <c r="V14" s="64"/>
    </row>
    <row r="15" spans="1:22" ht="25.05" customHeight="1">
      <c r="A15" s="128"/>
      <c r="B15" s="129" t="s">
        <v>7</v>
      </c>
      <c r="C15" s="342" t="s">
        <v>254</v>
      </c>
      <c r="D15" s="343"/>
      <c r="E15" s="343"/>
      <c r="F15" s="59" t="s">
        <v>56</v>
      </c>
      <c r="G15" s="60"/>
      <c r="H15" s="344" t="s">
        <v>244</v>
      </c>
      <c r="I15" s="344"/>
      <c r="J15" s="345"/>
      <c r="K15" s="61">
        <v>12</v>
      </c>
      <c r="L15" s="62" t="s">
        <v>245</v>
      </c>
      <c r="M15" s="61">
        <v>12</v>
      </c>
      <c r="N15" s="62" t="s">
        <v>245</v>
      </c>
      <c r="O15" s="344">
        <v>100</v>
      </c>
      <c r="P15" s="344"/>
      <c r="Q15" s="346" t="s">
        <v>246</v>
      </c>
      <c r="R15" s="346"/>
      <c r="S15" s="63" t="s">
        <v>246</v>
      </c>
      <c r="T15" s="346" t="s">
        <v>246</v>
      </c>
      <c r="U15" s="346"/>
      <c r="V15" s="64"/>
    </row>
    <row r="16" spans="1:22" ht="23.55" customHeight="1">
      <c r="A16" s="128"/>
      <c r="B16" s="129" t="s">
        <v>8</v>
      </c>
      <c r="C16" s="342" t="s">
        <v>255</v>
      </c>
      <c r="D16" s="343"/>
      <c r="E16" s="343"/>
      <c r="F16" s="59" t="s">
        <v>256</v>
      </c>
      <c r="G16" s="60"/>
      <c r="H16" s="344" t="s">
        <v>244</v>
      </c>
      <c r="I16" s="344"/>
      <c r="J16" s="345"/>
      <c r="K16" s="61">
        <v>12</v>
      </c>
      <c r="L16" s="62" t="s">
        <v>245</v>
      </c>
      <c r="M16" s="61">
        <v>12</v>
      </c>
      <c r="N16" s="62" t="s">
        <v>245</v>
      </c>
      <c r="O16" s="348">
        <v>100</v>
      </c>
      <c r="P16" s="348"/>
      <c r="Q16" s="349" t="s">
        <v>246</v>
      </c>
      <c r="R16" s="349"/>
      <c r="S16" s="67" t="s">
        <v>246</v>
      </c>
      <c r="T16" s="349" t="s">
        <v>246</v>
      </c>
      <c r="U16" s="349"/>
      <c r="V16" s="64"/>
    </row>
    <row r="17" spans="1:22" ht="23.55" customHeight="1">
      <c r="A17" s="128"/>
      <c r="B17" s="129" t="s">
        <v>9</v>
      </c>
      <c r="C17" s="342" t="s">
        <v>257</v>
      </c>
      <c r="D17" s="343"/>
      <c r="E17" s="343"/>
      <c r="F17" s="59" t="s">
        <v>59</v>
      </c>
      <c r="G17" s="60"/>
      <c r="H17" s="344" t="s">
        <v>244</v>
      </c>
      <c r="I17" s="344"/>
      <c r="J17" s="345"/>
      <c r="K17" s="61">
        <v>12</v>
      </c>
      <c r="L17" s="62" t="s">
        <v>245</v>
      </c>
      <c r="M17" s="347" t="s">
        <v>246</v>
      </c>
      <c r="N17" s="346"/>
      <c r="O17" s="348">
        <v>100</v>
      </c>
      <c r="P17" s="348"/>
      <c r="Q17" s="346" t="s">
        <v>258</v>
      </c>
      <c r="R17" s="346"/>
      <c r="S17" s="63" t="s">
        <v>258</v>
      </c>
      <c r="T17" s="346" t="s">
        <v>258</v>
      </c>
      <c r="U17" s="346"/>
      <c r="V17" s="64"/>
    </row>
    <row r="18" spans="1:22" ht="27.6" customHeight="1">
      <c r="A18" s="128"/>
      <c r="B18" s="129" t="s">
        <v>10</v>
      </c>
      <c r="C18" s="352" t="s">
        <v>259</v>
      </c>
      <c r="D18" s="353"/>
      <c r="E18" s="353"/>
      <c r="F18" s="59" t="s">
        <v>57</v>
      </c>
      <c r="G18" s="60"/>
      <c r="H18" s="344" t="s">
        <v>244</v>
      </c>
      <c r="I18" s="344"/>
      <c r="J18" s="345"/>
      <c r="K18" s="61">
        <v>12</v>
      </c>
      <c r="L18" s="65" t="s">
        <v>245</v>
      </c>
      <c r="M18" s="349" t="s">
        <v>260</v>
      </c>
      <c r="N18" s="349"/>
      <c r="O18" s="348">
        <v>100</v>
      </c>
      <c r="P18" s="348"/>
      <c r="Q18" s="349" t="s">
        <v>246</v>
      </c>
      <c r="R18" s="349"/>
      <c r="S18" s="67" t="s">
        <v>246</v>
      </c>
      <c r="T18" s="349" t="s">
        <v>246</v>
      </c>
      <c r="U18" s="349"/>
      <c r="V18" s="64"/>
    </row>
    <row r="19" spans="1:22" ht="25.05" customHeight="1" thickBot="1">
      <c r="A19" s="122"/>
      <c r="B19" s="130" t="s">
        <v>11</v>
      </c>
      <c r="C19" s="350" t="s">
        <v>261</v>
      </c>
      <c r="D19" s="351"/>
      <c r="E19" s="351"/>
      <c r="F19" s="53" t="s">
        <v>58</v>
      </c>
      <c r="G19" s="54"/>
      <c r="H19" s="344" t="s">
        <v>244</v>
      </c>
      <c r="I19" s="344"/>
      <c r="J19" s="345"/>
      <c r="K19" s="61">
        <v>12</v>
      </c>
      <c r="L19" s="65" t="s">
        <v>245</v>
      </c>
      <c r="M19" s="346" t="s">
        <v>262</v>
      </c>
      <c r="N19" s="346"/>
      <c r="O19" s="348">
        <v>100</v>
      </c>
      <c r="P19" s="348"/>
      <c r="Q19" s="349" t="s">
        <v>246</v>
      </c>
      <c r="R19" s="349"/>
      <c r="S19" s="67" t="s">
        <v>246</v>
      </c>
      <c r="T19" s="349" t="s">
        <v>246</v>
      </c>
      <c r="U19" s="349"/>
      <c r="V19" s="64"/>
    </row>
    <row r="20" spans="1:22" ht="31.5" customHeight="1" thickBot="1">
      <c r="A20" s="334" t="s">
        <v>2</v>
      </c>
      <c r="B20" s="335"/>
      <c r="C20" s="459" t="s">
        <v>32</v>
      </c>
      <c r="D20" s="460"/>
      <c r="E20" s="460"/>
      <c r="F20" s="460"/>
      <c r="G20" s="460"/>
      <c r="H20" s="460"/>
      <c r="I20" s="460"/>
      <c r="J20" s="460"/>
      <c r="K20" s="460"/>
      <c r="L20" s="460"/>
      <c r="M20" s="460"/>
      <c r="N20" s="460"/>
      <c r="O20" s="460"/>
      <c r="P20" s="460"/>
      <c r="Q20" s="460"/>
      <c r="R20" s="460"/>
      <c r="S20" s="460"/>
      <c r="T20" s="460"/>
      <c r="U20" s="460"/>
      <c r="V20" s="461"/>
    </row>
    <row r="21" spans="1:22" ht="21.6" customHeight="1">
      <c r="A21" s="131"/>
      <c r="B21" s="132" t="s">
        <v>3</v>
      </c>
      <c r="C21" s="337" t="s">
        <v>33</v>
      </c>
      <c r="D21" s="338"/>
      <c r="E21" s="338"/>
      <c r="F21" s="53" t="s">
        <v>60</v>
      </c>
      <c r="G21" s="54"/>
      <c r="H21" s="356" t="s">
        <v>244</v>
      </c>
      <c r="I21" s="339"/>
      <c r="J21" s="340"/>
      <c r="K21" s="55"/>
      <c r="L21" s="56"/>
      <c r="M21" s="55"/>
      <c r="N21" s="56"/>
      <c r="O21" s="339"/>
      <c r="P21" s="339"/>
      <c r="Q21" s="69">
        <v>1</v>
      </c>
      <c r="R21" s="70" t="s">
        <v>263</v>
      </c>
      <c r="S21" s="71" t="s">
        <v>264</v>
      </c>
      <c r="T21" s="339" t="s">
        <v>264</v>
      </c>
      <c r="U21" s="339"/>
      <c r="V21" s="58"/>
    </row>
    <row r="22" spans="1:22" ht="19.05" customHeight="1">
      <c r="A22" s="124"/>
      <c r="B22" s="125" t="s">
        <v>12</v>
      </c>
      <c r="C22" s="352" t="s">
        <v>265</v>
      </c>
      <c r="D22" s="353"/>
      <c r="E22" s="353"/>
      <c r="F22" s="59" t="s">
        <v>266</v>
      </c>
      <c r="G22" s="60"/>
      <c r="H22" s="354" t="s">
        <v>244</v>
      </c>
      <c r="I22" s="344"/>
      <c r="J22" s="345"/>
      <c r="K22" s="61"/>
      <c r="L22" s="62"/>
      <c r="M22" s="61"/>
      <c r="N22" s="62"/>
      <c r="O22" s="344"/>
      <c r="P22" s="344"/>
      <c r="Q22" s="72">
        <v>1</v>
      </c>
      <c r="R22" s="73" t="s">
        <v>267</v>
      </c>
      <c r="S22" s="74" t="s">
        <v>268</v>
      </c>
      <c r="T22" s="344" t="s">
        <v>269</v>
      </c>
      <c r="U22" s="344"/>
      <c r="V22" s="64"/>
    </row>
    <row r="23" spans="1:22" ht="24" customHeight="1">
      <c r="A23" s="124"/>
      <c r="B23" s="125" t="s">
        <v>4</v>
      </c>
      <c r="C23" s="342" t="s">
        <v>270</v>
      </c>
      <c r="D23" s="343"/>
      <c r="E23" s="343"/>
      <c r="F23" s="59" t="s">
        <v>271</v>
      </c>
      <c r="G23" s="60"/>
      <c r="H23" s="354" t="s">
        <v>244</v>
      </c>
      <c r="I23" s="344"/>
      <c r="J23" s="345"/>
      <c r="K23" s="355"/>
      <c r="L23" s="347"/>
      <c r="M23" s="61"/>
      <c r="N23" s="62"/>
      <c r="O23" s="344"/>
      <c r="P23" s="344"/>
      <c r="Q23" s="347" t="s">
        <v>272</v>
      </c>
      <c r="R23" s="346"/>
      <c r="S23" s="63" t="s">
        <v>273</v>
      </c>
      <c r="T23" s="346" t="s">
        <v>274</v>
      </c>
      <c r="U23" s="346"/>
      <c r="V23" s="64"/>
    </row>
    <row r="24" spans="1:22" ht="18" customHeight="1">
      <c r="A24" s="124"/>
      <c r="B24" s="125" t="s">
        <v>6</v>
      </c>
      <c r="C24" s="342" t="s">
        <v>275</v>
      </c>
      <c r="D24" s="343"/>
      <c r="E24" s="343"/>
      <c r="F24" s="59" t="s">
        <v>61</v>
      </c>
      <c r="G24" s="60"/>
      <c r="H24" s="354" t="s">
        <v>244</v>
      </c>
      <c r="I24" s="344"/>
      <c r="J24" s="345"/>
      <c r="K24" s="75">
        <v>3</v>
      </c>
      <c r="L24" s="76" t="s">
        <v>263</v>
      </c>
      <c r="M24" s="61">
        <v>1</v>
      </c>
      <c r="N24" s="62" t="s">
        <v>276</v>
      </c>
      <c r="O24" s="344">
        <v>100</v>
      </c>
      <c r="P24" s="344"/>
      <c r="Q24" s="347" t="s">
        <v>277</v>
      </c>
      <c r="R24" s="346"/>
      <c r="S24" s="63" t="s">
        <v>277</v>
      </c>
      <c r="T24" s="346" t="s">
        <v>277</v>
      </c>
      <c r="U24" s="346"/>
      <c r="V24" s="64"/>
    </row>
    <row r="25" spans="1:22" ht="18" customHeight="1">
      <c r="A25" s="124"/>
      <c r="B25" s="125" t="s">
        <v>9</v>
      </c>
      <c r="C25" s="342" t="s">
        <v>36</v>
      </c>
      <c r="D25" s="343"/>
      <c r="E25" s="343"/>
      <c r="F25" s="59" t="s">
        <v>62</v>
      </c>
      <c r="G25" s="60"/>
      <c r="H25" s="354" t="s">
        <v>244</v>
      </c>
      <c r="I25" s="344"/>
      <c r="J25" s="345"/>
      <c r="K25" s="61"/>
      <c r="L25" s="62"/>
      <c r="M25" s="357"/>
      <c r="N25" s="349"/>
      <c r="O25" s="344"/>
      <c r="P25" s="344"/>
      <c r="Q25" s="358" t="s">
        <v>278</v>
      </c>
      <c r="R25" s="348"/>
      <c r="S25" s="74" t="s">
        <v>278</v>
      </c>
      <c r="T25" s="344" t="s">
        <v>278</v>
      </c>
      <c r="U25" s="344"/>
      <c r="V25" s="64"/>
    </row>
    <row r="26" spans="1:22" ht="19.5" customHeight="1">
      <c r="A26" s="145"/>
      <c r="B26" s="127" t="s">
        <v>11</v>
      </c>
      <c r="C26" s="342" t="s">
        <v>37</v>
      </c>
      <c r="D26" s="343"/>
      <c r="E26" s="343"/>
      <c r="F26" s="59" t="s">
        <v>63</v>
      </c>
      <c r="G26" s="60"/>
      <c r="H26" s="354" t="s">
        <v>244</v>
      </c>
      <c r="I26" s="344"/>
      <c r="J26" s="345"/>
      <c r="K26" s="77">
        <v>4</v>
      </c>
      <c r="L26" s="78" t="s">
        <v>279</v>
      </c>
      <c r="M26" s="61">
        <v>12</v>
      </c>
      <c r="N26" s="62" t="s">
        <v>245</v>
      </c>
      <c r="O26" s="360">
        <v>100</v>
      </c>
      <c r="P26" s="345"/>
      <c r="Q26" s="61">
        <v>4</v>
      </c>
      <c r="R26" s="62" t="s">
        <v>279</v>
      </c>
      <c r="S26" s="79" t="s">
        <v>246</v>
      </c>
      <c r="T26" s="346" t="s">
        <v>246</v>
      </c>
      <c r="U26" s="346"/>
      <c r="V26" s="64"/>
    </row>
    <row r="27" spans="1:22" ht="15" customHeight="1">
      <c r="A27" s="128"/>
      <c r="B27" s="129" t="s">
        <v>13</v>
      </c>
      <c r="C27" s="342" t="s">
        <v>280</v>
      </c>
      <c r="D27" s="343"/>
      <c r="E27" s="343"/>
      <c r="F27" s="59" t="s">
        <v>64</v>
      </c>
      <c r="G27" s="60"/>
      <c r="H27" s="354" t="s">
        <v>244</v>
      </c>
      <c r="I27" s="344"/>
      <c r="J27" s="345"/>
      <c r="K27" s="355"/>
      <c r="L27" s="347"/>
      <c r="M27" s="361"/>
      <c r="N27" s="341"/>
      <c r="O27" s="344"/>
      <c r="P27" s="344"/>
      <c r="Q27" s="359" t="s">
        <v>264</v>
      </c>
      <c r="R27" s="339"/>
      <c r="S27" s="79" t="s">
        <v>246</v>
      </c>
      <c r="T27" s="346" t="s">
        <v>246</v>
      </c>
      <c r="U27" s="346"/>
      <c r="V27" s="64"/>
    </row>
    <row r="28" spans="1:22" ht="15.6" customHeight="1">
      <c r="A28" s="128"/>
      <c r="B28" s="129" t="s">
        <v>14</v>
      </c>
      <c r="C28" s="342" t="s">
        <v>38</v>
      </c>
      <c r="D28" s="343"/>
      <c r="E28" s="343"/>
      <c r="F28" s="59" t="s">
        <v>65</v>
      </c>
      <c r="G28" s="60"/>
      <c r="H28" s="354" t="s">
        <v>244</v>
      </c>
      <c r="I28" s="344"/>
      <c r="J28" s="345"/>
      <c r="K28" s="80">
        <v>12</v>
      </c>
      <c r="L28" s="76" t="s">
        <v>245</v>
      </c>
      <c r="M28" s="80">
        <v>12</v>
      </c>
      <c r="N28" s="76" t="s">
        <v>245</v>
      </c>
      <c r="O28" s="344">
        <v>100</v>
      </c>
      <c r="P28" s="344"/>
      <c r="Q28" s="80">
        <v>12</v>
      </c>
      <c r="R28" s="76" t="s">
        <v>245</v>
      </c>
      <c r="S28" s="79" t="s">
        <v>246</v>
      </c>
      <c r="T28" s="346" t="s">
        <v>246</v>
      </c>
      <c r="U28" s="346"/>
      <c r="V28" s="64"/>
    </row>
    <row r="29" spans="1:22" ht="14.55" customHeight="1">
      <c r="A29" s="128"/>
      <c r="B29" s="129" t="s">
        <v>15</v>
      </c>
      <c r="C29" s="362" t="s">
        <v>281</v>
      </c>
      <c r="D29" s="363"/>
      <c r="E29" s="363"/>
      <c r="F29" s="81" t="s">
        <v>282</v>
      </c>
      <c r="G29" s="82"/>
      <c r="H29" s="364" t="s">
        <v>244</v>
      </c>
      <c r="I29" s="348"/>
      <c r="J29" s="365"/>
      <c r="K29" s="80">
        <v>12</v>
      </c>
      <c r="L29" s="76" t="s">
        <v>245</v>
      </c>
      <c r="M29" s="80">
        <v>12</v>
      </c>
      <c r="N29" s="76" t="s">
        <v>245</v>
      </c>
      <c r="O29" s="348">
        <v>100</v>
      </c>
      <c r="P29" s="348"/>
      <c r="Q29" s="80">
        <v>12</v>
      </c>
      <c r="R29" s="76" t="s">
        <v>245</v>
      </c>
      <c r="S29" s="79" t="s">
        <v>246</v>
      </c>
      <c r="T29" s="346" t="s">
        <v>246</v>
      </c>
      <c r="U29" s="346"/>
      <c r="V29" s="83"/>
    </row>
    <row r="30" spans="1:22" ht="21" customHeight="1">
      <c r="A30" s="128"/>
      <c r="B30" s="129" t="s">
        <v>16</v>
      </c>
      <c r="C30" s="362" t="s">
        <v>283</v>
      </c>
      <c r="D30" s="363"/>
      <c r="E30" s="363"/>
      <c r="F30" s="81" t="s">
        <v>282</v>
      </c>
      <c r="G30" s="82"/>
      <c r="H30" s="364" t="s">
        <v>244</v>
      </c>
      <c r="I30" s="348"/>
      <c r="J30" s="365"/>
      <c r="K30" s="80"/>
      <c r="L30" s="76"/>
      <c r="M30" s="80"/>
      <c r="N30" s="76"/>
      <c r="O30" s="348"/>
      <c r="P30" s="348"/>
      <c r="Q30" s="80"/>
      <c r="R30" s="76"/>
      <c r="S30" s="79" t="s">
        <v>246</v>
      </c>
      <c r="T30" s="346" t="s">
        <v>246</v>
      </c>
      <c r="U30" s="346"/>
      <c r="V30" s="83"/>
    </row>
    <row r="31" spans="1:22" ht="23.55" customHeight="1" thickBot="1">
      <c r="A31" s="122"/>
      <c r="B31" s="132" t="s">
        <v>284</v>
      </c>
      <c r="C31" s="362" t="s">
        <v>285</v>
      </c>
      <c r="D31" s="363"/>
      <c r="E31" s="363"/>
      <c r="F31" s="81" t="s">
        <v>282</v>
      </c>
      <c r="G31" s="82"/>
      <c r="H31" s="364" t="s">
        <v>244</v>
      </c>
      <c r="I31" s="348"/>
      <c r="J31" s="365"/>
      <c r="K31" s="80">
        <v>12</v>
      </c>
      <c r="L31" s="76" t="s">
        <v>245</v>
      </c>
      <c r="M31" s="80">
        <v>12</v>
      </c>
      <c r="N31" s="76" t="s">
        <v>245</v>
      </c>
      <c r="O31" s="348">
        <v>100</v>
      </c>
      <c r="P31" s="348"/>
      <c r="Q31" s="80">
        <v>12</v>
      </c>
      <c r="R31" s="76" t="s">
        <v>245</v>
      </c>
      <c r="S31" s="79" t="s">
        <v>246</v>
      </c>
      <c r="T31" s="346" t="s">
        <v>246</v>
      </c>
      <c r="U31" s="346"/>
      <c r="V31" s="83"/>
    </row>
    <row r="32" spans="1:22" ht="31.5" customHeight="1">
      <c r="A32" s="366" t="s">
        <v>17</v>
      </c>
      <c r="B32" s="367"/>
      <c r="C32" s="462" t="s">
        <v>42</v>
      </c>
      <c r="D32" s="463"/>
      <c r="E32" s="463"/>
      <c r="F32" s="463"/>
      <c r="G32" s="463"/>
      <c r="H32" s="463"/>
      <c r="I32" s="463"/>
      <c r="J32" s="463"/>
      <c r="K32" s="463"/>
      <c r="L32" s="463"/>
      <c r="M32" s="463"/>
      <c r="N32" s="463"/>
      <c r="O32" s="463"/>
      <c r="P32" s="463"/>
      <c r="Q32" s="463"/>
      <c r="R32" s="463"/>
      <c r="S32" s="463"/>
      <c r="T32" s="463"/>
      <c r="U32" s="463"/>
      <c r="V32" s="464"/>
    </row>
    <row r="33" spans="1:22" ht="23.1" customHeight="1">
      <c r="A33" s="133"/>
      <c r="B33" s="127" t="s">
        <v>1</v>
      </c>
      <c r="C33" s="373" t="s">
        <v>286</v>
      </c>
      <c r="D33" s="374"/>
      <c r="E33" s="374"/>
      <c r="F33" s="374"/>
      <c r="G33" s="86"/>
      <c r="H33" s="87"/>
      <c r="I33" s="74"/>
      <c r="J33" s="88"/>
      <c r="K33" s="61">
        <v>1</v>
      </c>
      <c r="L33" s="62" t="s">
        <v>287</v>
      </c>
      <c r="M33" s="347" t="s">
        <v>288</v>
      </c>
      <c r="N33" s="346"/>
      <c r="O33" s="344">
        <v>100</v>
      </c>
      <c r="P33" s="344"/>
      <c r="Q33" s="72"/>
      <c r="R33" s="73"/>
      <c r="S33" s="74"/>
      <c r="T33" s="344"/>
      <c r="U33" s="344"/>
      <c r="V33" s="64"/>
    </row>
    <row r="34" spans="1:22" ht="20.100000000000001" customHeight="1" thickBot="1">
      <c r="A34" s="134"/>
      <c r="B34" s="130" t="s">
        <v>2</v>
      </c>
      <c r="C34" s="375" t="s">
        <v>43</v>
      </c>
      <c r="D34" s="376"/>
      <c r="E34" s="376"/>
      <c r="F34" s="376"/>
      <c r="G34" s="146"/>
      <c r="H34" s="377" t="s">
        <v>244</v>
      </c>
      <c r="I34" s="378"/>
      <c r="J34" s="379"/>
      <c r="K34" s="89">
        <v>1</v>
      </c>
      <c r="L34" s="90" t="s">
        <v>287</v>
      </c>
      <c r="M34" s="380" t="s">
        <v>288</v>
      </c>
      <c r="N34" s="381"/>
      <c r="O34" s="378">
        <v>100</v>
      </c>
      <c r="P34" s="378"/>
      <c r="Q34" s="91" t="s">
        <v>289</v>
      </c>
      <c r="R34" s="92"/>
      <c r="S34" s="93" t="s">
        <v>290</v>
      </c>
      <c r="T34" s="378" t="s">
        <v>290</v>
      </c>
      <c r="U34" s="378"/>
      <c r="V34" s="94"/>
    </row>
    <row r="35" spans="1:22" ht="36" customHeight="1" thickBot="1">
      <c r="A35" s="368" t="s">
        <v>18</v>
      </c>
      <c r="B35" s="369"/>
      <c r="C35" s="462" t="s">
        <v>44</v>
      </c>
      <c r="D35" s="463"/>
      <c r="E35" s="463"/>
      <c r="F35" s="463"/>
      <c r="G35" s="463"/>
      <c r="H35" s="463"/>
      <c r="I35" s="463"/>
      <c r="J35" s="463"/>
      <c r="K35" s="463"/>
      <c r="L35" s="463"/>
      <c r="M35" s="463"/>
      <c r="N35" s="463"/>
      <c r="O35" s="463"/>
      <c r="P35" s="463"/>
      <c r="Q35" s="463"/>
      <c r="R35" s="463"/>
      <c r="S35" s="463"/>
      <c r="T35" s="463"/>
      <c r="U35" s="463"/>
      <c r="V35" s="464"/>
    </row>
    <row r="36" spans="1:22" ht="28.5" customHeight="1">
      <c r="A36" s="147"/>
      <c r="B36" s="140" t="s">
        <v>1</v>
      </c>
      <c r="C36" s="370" t="s">
        <v>45</v>
      </c>
      <c r="D36" s="371"/>
      <c r="E36" s="371"/>
      <c r="F36" s="113" t="s">
        <v>45</v>
      </c>
      <c r="G36" s="112"/>
      <c r="H36" s="354" t="s">
        <v>244</v>
      </c>
      <c r="I36" s="344"/>
      <c r="J36" s="345"/>
      <c r="K36" s="61">
        <v>12</v>
      </c>
      <c r="L36" s="65" t="s">
        <v>245</v>
      </c>
      <c r="M36" s="61">
        <v>12</v>
      </c>
      <c r="N36" s="62" t="s">
        <v>245</v>
      </c>
      <c r="O36" s="372">
        <v>100</v>
      </c>
      <c r="P36" s="360"/>
      <c r="Q36" s="65">
        <v>12</v>
      </c>
      <c r="R36" s="62" t="s">
        <v>245</v>
      </c>
      <c r="S36" s="79" t="s">
        <v>246</v>
      </c>
      <c r="T36" s="346" t="s">
        <v>246</v>
      </c>
      <c r="U36" s="346"/>
      <c r="V36" s="97"/>
    </row>
    <row r="37" spans="1:22" ht="15.6" customHeight="1" thickBot="1">
      <c r="A37" s="148"/>
      <c r="B37" s="142" t="s">
        <v>2</v>
      </c>
      <c r="C37" s="370" t="s">
        <v>291</v>
      </c>
      <c r="D37" s="371"/>
      <c r="E37" s="371"/>
      <c r="F37" s="113" t="s">
        <v>291</v>
      </c>
      <c r="G37" s="112"/>
      <c r="H37" s="354" t="s">
        <v>244</v>
      </c>
      <c r="I37" s="344"/>
      <c r="J37" s="345"/>
      <c r="K37" s="55"/>
      <c r="L37" s="56"/>
      <c r="M37" s="55"/>
      <c r="N37" s="56"/>
      <c r="O37" s="359"/>
      <c r="P37" s="340"/>
      <c r="Q37" s="98" t="s">
        <v>289</v>
      </c>
      <c r="R37" s="99"/>
      <c r="S37" s="50" t="s">
        <v>290</v>
      </c>
      <c r="T37" s="333" t="s">
        <v>290</v>
      </c>
      <c r="U37" s="333"/>
      <c r="V37" s="97"/>
    </row>
    <row r="38" spans="1:22" ht="16.05" customHeight="1" thickBot="1">
      <c r="A38" s="149"/>
      <c r="B38" s="144" t="s">
        <v>292</v>
      </c>
      <c r="C38" s="390" t="s">
        <v>46</v>
      </c>
      <c r="D38" s="391"/>
      <c r="E38" s="391"/>
      <c r="F38" s="114" t="s">
        <v>46</v>
      </c>
      <c r="G38" s="115"/>
      <c r="H38" s="392" t="s">
        <v>244</v>
      </c>
      <c r="I38" s="393"/>
      <c r="J38" s="394"/>
      <c r="K38" s="89">
        <v>12</v>
      </c>
      <c r="L38" s="90" t="s">
        <v>245</v>
      </c>
      <c r="M38" s="100">
        <v>12</v>
      </c>
      <c r="N38" s="101" t="s">
        <v>245</v>
      </c>
      <c r="O38" s="395">
        <v>100</v>
      </c>
      <c r="P38" s="394"/>
      <c r="Q38" s="100">
        <v>12</v>
      </c>
      <c r="R38" s="101" t="s">
        <v>245</v>
      </c>
      <c r="S38" s="102" t="s">
        <v>246</v>
      </c>
      <c r="T38" s="396" t="s">
        <v>246</v>
      </c>
      <c r="U38" s="396"/>
      <c r="V38" s="103"/>
    </row>
    <row r="39" spans="1:22" ht="25.5" customHeight="1" thickBot="1">
      <c r="A39" s="382" t="s">
        <v>12</v>
      </c>
      <c r="B39" s="383"/>
      <c r="C39" s="399" t="s">
        <v>47</v>
      </c>
      <c r="D39" s="400"/>
      <c r="E39" s="400"/>
      <c r="F39" s="400"/>
      <c r="G39" s="400"/>
      <c r="H39" s="400"/>
      <c r="I39" s="400"/>
      <c r="J39" s="400"/>
      <c r="K39" s="400"/>
      <c r="L39" s="400"/>
      <c r="M39" s="400"/>
      <c r="N39" s="400"/>
      <c r="O39" s="400"/>
      <c r="P39" s="400"/>
      <c r="Q39" s="400"/>
      <c r="R39" s="400"/>
      <c r="S39" s="400"/>
      <c r="T39" s="400"/>
      <c r="U39" s="400"/>
      <c r="V39" s="401"/>
    </row>
    <row r="40" spans="1:22" ht="25.5" customHeight="1">
      <c r="A40" s="147"/>
      <c r="B40" s="140" t="s">
        <v>1</v>
      </c>
      <c r="C40" s="384" t="s">
        <v>293</v>
      </c>
      <c r="D40" s="385"/>
      <c r="E40" s="386"/>
      <c r="F40" s="110" t="s">
        <v>68</v>
      </c>
      <c r="G40" s="111"/>
      <c r="H40" s="387"/>
      <c r="I40" s="388"/>
      <c r="J40" s="389"/>
      <c r="K40" s="55">
        <v>12</v>
      </c>
      <c r="L40" s="56" t="s">
        <v>245</v>
      </c>
      <c r="M40" s="55">
        <v>12</v>
      </c>
      <c r="N40" s="56" t="s">
        <v>245</v>
      </c>
      <c r="O40" s="359">
        <v>100</v>
      </c>
      <c r="P40" s="340"/>
      <c r="Q40" s="55">
        <v>12</v>
      </c>
      <c r="R40" s="56" t="s">
        <v>245</v>
      </c>
      <c r="S40" s="106" t="s">
        <v>246</v>
      </c>
      <c r="T40" s="341" t="s">
        <v>246</v>
      </c>
      <c r="U40" s="341"/>
      <c r="V40" s="107"/>
    </row>
    <row r="41" spans="1:22" ht="28.05" customHeight="1">
      <c r="A41" s="148"/>
      <c r="B41" s="142" t="s">
        <v>2</v>
      </c>
      <c r="C41" s="373" t="s">
        <v>48</v>
      </c>
      <c r="D41" s="374"/>
      <c r="E41" s="402"/>
      <c r="F41" s="110" t="s">
        <v>69</v>
      </c>
      <c r="G41" s="112"/>
      <c r="H41" s="354" t="s">
        <v>244</v>
      </c>
      <c r="I41" s="344"/>
      <c r="J41" s="345"/>
      <c r="K41" s="55">
        <v>12</v>
      </c>
      <c r="L41" s="56" t="s">
        <v>245</v>
      </c>
      <c r="M41" s="61">
        <v>12</v>
      </c>
      <c r="N41" s="62" t="s">
        <v>245</v>
      </c>
      <c r="O41" s="360">
        <v>100</v>
      </c>
      <c r="P41" s="345"/>
      <c r="Q41" s="61">
        <v>12</v>
      </c>
      <c r="R41" s="62" t="s">
        <v>245</v>
      </c>
      <c r="S41" s="79" t="s">
        <v>246</v>
      </c>
      <c r="T41" s="346" t="s">
        <v>246</v>
      </c>
      <c r="U41" s="346"/>
      <c r="V41" s="97"/>
    </row>
    <row r="42" spans="1:22" ht="26.55" customHeight="1" thickBot="1">
      <c r="A42" s="147"/>
      <c r="B42" s="140" t="s">
        <v>17</v>
      </c>
      <c r="C42" s="403" t="s">
        <v>49</v>
      </c>
      <c r="D42" s="404"/>
      <c r="E42" s="405"/>
      <c r="F42" s="151" t="s">
        <v>70</v>
      </c>
      <c r="G42" s="152"/>
      <c r="H42" s="364" t="s">
        <v>244</v>
      </c>
      <c r="I42" s="348"/>
      <c r="J42" s="365"/>
      <c r="K42" s="80">
        <v>12</v>
      </c>
      <c r="L42" s="76" t="s">
        <v>245</v>
      </c>
      <c r="M42" s="80">
        <v>12</v>
      </c>
      <c r="N42" s="76" t="s">
        <v>245</v>
      </c>
      <c r="O42" s="358">
        <v>100</v>
      </c>
      <c r="P42" s="365"/>
      <c r="Q42" s="80">
        <v>12</v>
      </c>
      <c r="R42" s="76" t="s">
        <v>245</v>
      </c>
      <c r="S42" s="108" t="s">
        <v>246</v>
      </c>
      <c r="T42" s="349" t="s">
        <v>246</v>
      </c>
      <c r="U42" s="349"/>
      <c r="V42" s="109"/>
    </row>
    <row r="43" spans="1:22" ht="23.1" customHeight="1" thickBot="1">
      <c r="A43" s="397" t="s">
        <v>5</v>
      </c>
      <c r="B43" s="398"/>
      <c r="C43" s="399" t="s">
        <v>294</v>
      </c>
      <c r="D43" s="400"/>
      <c r="E43" s="400"/>
      <c r="F43" s="400"/>
      <c r="G43" s="400"/>
      <c r="H43" s="400"/>
      <c r="I43" s="400"/>
      <c r="J43" s="400"/>
      <c r="K43" s="400"/>
      <c r="L43" s="400"/>
      <c r="M43" s="400"/>
      <c r="N43" s="400"/>
      <c r="O43" s="400"/>
      <c r="P43" s="400"/>
      <c r="Q43" s="400"/>
      <c r="R43" s="400"/>
      <c r="S43" s="400"/>
      <c r="T43" s="400"/>
      <c r="U43" s="400"/>
      <c r="V43" s="401"/>
    </row>
    <row r="44" spans="1:22" ht="19.5" customHeight="1">
      <c r="A44" s="147"/>
      <c r="B44" s="135" t="s">
        <v>1</v>
      </c>
      <c r="C44" s="384" t="s">
        <v>295</v>
      </c>
      <c r="D44" s="385"/>
      <c r="E44" s="386"/>
      <c r="F44" s="110" t="s">
        <v>296</v>
      </c>
      <c r="G44" s="111"/>
      <c r="H44" s="356" t="s">
        <v>244</v>
      </c>
      <c r="I44" s="339"/>
      <c r="J44" s="340"/>
      <c r="K44" s="77"/>
      <c r="L44" s="95"/>
      <c r="M44" s="55"/>
      <c r="N44" s="56"/>
      <c r="O44" s="359"/>
      <c r="P44" s="340"/>
      <c r="Q44" s="55">
        <v>13</v>
      </c>
      <c r="R44" s="56" t="s">
        <v>245</v>
      </c>
      <c r="S44" s="106" t="s">
        <v>246</v>
      </c>
      <c r="T44" s="341" t="s">
        <v>246</v>
      </c>
      <c r="U44" s="341"/>
      <c r="V44" s="107"/>
    </row>
    <row r="45" spans="1:22" ht="24.6" customHeight="1">
      <c r="A45" s="153"/>
      <c r="B45" s="136" t="s">
        <v>2</v>
      </c>
      <c r="C45" s="373" t="s">
        <v>297</v>
      </c>
      <c r="D45" s="374"/>
      <c r="E45" s="402"/>
      <c r="F45" s="110" t="s">
        <v>298</v>
      </c>
      <c r="G45" s="112"/>
      <c r="H45" s="354" t="s">
        <v>244</v>
      </c>
      <c r="I45" s="344"/>
      <c r="J45" s="345"/>
      <c r="K45" s="61">
        <v>12</v>
      </c>
      <c r="L45" s="62" t="s">
        <v>245</v>
      </c>
      <c r="M45" s="61">
        <v>12</v>
      </c>
      <c r="N45" s="62" t="s">
        <v>245</v>
      </c>
      <c r="O45" s="360">
        <v>100</v>
      </c>
      <c r="P45" s="345"/>
      <c r="Q45" s="61">
        <v>12</v>
      </c>
      <c r="R45" s="62" t="s">
        <v>245</v>
      </c>
      <c r="S45" s="79" t="s">
        <v>246</v>
      </c>
      <c r="T45" s="346" t="s">
        <v>246</v>
      </c>
      <c r="U45" s="346"/>
      <c r="V45" s="97"/>
    </row>
    <row r="46" spans="1:22" ht="25.05" customHeight="1">
      <c r="A46" s="153"/>
      <c r="B46" s="136" t="s">
        <v>17</v>
      </c>
      <c r="C46" s="373" t="s">
        <v>299</v>
      </c>
      <c r="D46" s="374"/>
      <c r="E46" s="402"/>
      <c r="F46" s="110" t="s">
        <v>300</v>
      </c>
      <c r="G46" s="112"/>
      <c r="H46" s="354" t="s">
        <v>244</v>
      </c>
      <c r="I46" s="344"/>
      <c r="J46" s="345"/>
      <c r="K46" s="80"/>
      <c r="L46" s="76"/>
      <c r="M46" s="61"/>
      <c r="N46" s="62"/>
      <c r="O46" s="360"/>
      <c r="P46" s="345"/>
      <c r="Q46" s="61">
        <v>12</v>
      </c>
      <c r="R46" s="62" t="s">
        <v>245</v>
      </c>
      <c r="S46" s="79" t="s">
        <v>246</v>
      </c>
      <c r="T46" s="346" t="s">
        <v>246</v>
      </c>
      <c r="U46" s="346"/>
      <c r="V46" s="97"/>
    </row>
    <row r="47" spans="1:22" ht="25.5" customHeight="1">
      <c r="A47" s="148"/>
      <c r="B47" s="137" t="s">
        <v>292</v>
      </c>
      <c r="C47" s="403" t="s">
        <v>301</v>
      </c>
      <c r="D47" s="404"/>
      <c r="E47" s="404"/>
      <c r="F47" s="113" t="s">
        <v>302</v>
      </c>
      <c r="G47" s="112"/>
      <c r="H47" s="354" t="s">
        <v>244</v>
      </c>
      <c r="I47" s="344"/>
      <c r="J47" s="345"/>
      <c r="K47" s="61"/>
      <c r="L47" s="62"/>
      <c r="M47" s="61"/>
      <c r="N47" s="62"/>
      <c r="O47" s="360"/>
      <c r="P47" s="345"/>
      <c r="Q47" s="61">
        <v>12</v>
      </c>
      <c r="R47" s="62" t="s">
        <v>245</v>
      </c>
      <c r="S47" s="79" t="s">
        <v>246</v>
      </c>
      <c r="T47" s="346" t="s">
        <v>246</v>
      </c>
      <c r="U47" s="346"/>
      <c r="V47" s="97"/>
    </row>
    <row r="48" spans="1:22" ht="28.05" customHeight="1">
      <c r="A48" s="154"/>
      <c r="B48" s="138" t="s">
        <v>3</v>
      </c>
      <c r="C48" s="373" t="s">
        <v>303</v>
      </c>
      <c r="D48" s="374"/>
      <c r="E48" s="402"/>
      <c r="F48" s="110" t="s">
        <v>304</v>
      </c>
      <c r="G48" s="112"/>
      <c r="H48" s="354" t="s">
        <v>244</v>
      </c>
      <c r="I48" s="344"/>
      <c r="J48" s="345"/>
      <c r="K48" s="55">
        <v>12</v>
      </c>
      <c r="L48" s="56" t="s">
        <v>245</v>
      </c>
      <c r="M48" s="61">
        <v>12</v>
      </c>
      <c r="N48" s="62" t="s">
        <v>245</v>
      </c>
      <c r="O48" s="360">
        <v>100</v>
      </c>
      <c r="P48" s="345"/>
      <c r="Q48" s="61">
        <v>12</v>
      </c>
      <c r="R48" s="62" t="s">
        <v>245</v>
      </c>
      <c r="S48" s="79" t="s">
        <v>246</v>
      </c>
      <c r="T48" s="346" t="s">
        <v>246</v>
      </c>
      <c r="U48" s="346"/>
      <c r="V48" s="97"/>
    </row>
    <row r="49" spans="1:22" ht="18" customHeight="1">
      <c r="A49" s="154"/>
      <c r="B49" s="138" t="s">
        <v>18</v>
      </c>
      <c r="C49" s="373" t="s">
        <v>305</v>
      </c>
      <c r="D49" s="374"/>
      <c r="E49" s="402"/>
      <c r="F49" s="110" t="s">
        <v>306</v>
      </c>
      <c r="G49" s="112"/>
      <c r="H49" s="354" t="s">
        <v>244</v>
      </c>
      <c r="I49" s="344"/>
      <c r="J49" s="345"/>
      <c r="K49" s="61"/>
      <c r="L49" s="62"/>
      <c r="M49" s="61"/>
      <c r="N49" s="62"/>
      <c r="O49" s="360"/>
      <c r="P49" s="345"/>
      <c r="Q49" s="61">
        <v>12</v>
      </c>
      <c r="R49" s="62" t="s">
        <v>245</v>
      </c>
      <c r="S49" s="79" t="s">
        <v>246</v>
      </c>
      <c r="T49" s="346" t="s">
        <v>246</v>
      </c>
      <c r="U49" s="346"/>
      <c r="V49" s="97"/>
    </row>
    <row r="50" spans="1:22" ht="15.6" customHeight="1" thickBot="1">
      <c r="A50" s="149"/>
      <c r="B50" s="139" t="s">
        <v>12</v>
      </c>
      <c r="C50" s="411" t="s">
        <v>307</v>
      </c>
      <c r="D50" s="412"/>
      <c r="E50" s="413"/>
      <c r="F50" s="114" t="s">
        <v>308</v>
      </c>
      <c r="G50" s="115"/>
      <c r="H50" s="392" t="s">
        <v>244</v>
      </c>
      <c r="I50" s="393"/>
      <c r="J50" s="394"/>
      <c r="K50" s="89"/>
      <c r="L50" s="90"/>
      <c r="M50" s="100"/>
      <c r="N50" s="101"/>
      <c r="O50" s="395"/>
      <c r="P50" s="394"/>
      <c r="Q50" s="100">
        <v>12</v>
      </c>
      <c r="R50" s="101" t="s">
        <v>245</v>
      </c>
      <c r="S50" s="102" t="s">
        <v>246</v>
      </c>
      <c r="T50" s="396" t="s">
        <v>246</v>
      </c>
      <c r="U50" s="396"/>
      <c r="V50" s="103"/>
    </row>
    <row r="51" spans="1:22" ht="25.05" customHeight="1" thickBot="1">
      <c r="A51" s="406" t="s">
        <v>6</v>
      </c>
      <c r="B51" s="407"/>
      <c r="C51" s="399" t="s">
        <v>309</v>
      </c>
      <c r="D51" s="400"/>
      <c r="E51" s="400"/>
      <c r="F51" s="400"/>
      <c r="G51" s="400"/>
      <c r="H51" s="400"/>
      <c r="I51" s="400"/>
      <c r="J51" s="400"/>
      <c r="K51" s="400"/>
      <c r="L51" s="400"/>
      <c r="M51" s="400"/>
      <c r="N51" s="400"/>
      <c r="O51" s="400"/>
      <c r="P51" s="400"/>
      <c r="Q51" s="400"/>
      <c r="R51" s="400"/>
      <c r="S51" s="400"/>
      <c r="T51" s="400"/>
      <c r="U51" s="400"/>
      <c r="V51" s="401"/>
    </row>
    <row r="52" spans="1:22" ht="61.05" customHeight="1">
      <c r="A52" s="147"/>
      <c r="B52" s="135" t="s">
        <v>1</v>
      </c>
      <c r="C52" s="408" t="s">
        <v>310</v>
      </c>
      <c r="D52" s="409"/>
      <c r="E52" s="410"/>
      <c r="F52" s="156" t="s">
        <v>311</v>
      </c>
      <c r="G52" s="111"/>
      <c r="H52" s="356" t="s">
        <v>244</v>
      </c>
      <c r="I52" s="339"/>
      <c r="J52" s="340"/>
      <c r="K52" s="77"/>
      <c r="L52" s="95"/>
      <c r="M52" s="55"/>
      <c r="N52" s="56"/>
      <c r="O52" s="359"/>
      <c r="P52" s="340"/>
      <c r="Q52" s="55">
        <v>12</v>
      </c>
      <c r="R52" s="56" t="s">
        <v>245</v>
      </c>
      <c r="S52" s="106" t="s">
        <v>246</v>
      </c>
      <c r="T52" s="341" t="s">
        <v>246</v>
      </c>
      <c r="U52" s="341"/>
      <c r="V52" s="107"/>
    </row>
    <row r="53" spans="1:22" ht="28.05" customHeight="1">
      <c r="A53" s="153"/>
      <c r="B53" s="136" t="s">
        <v>2</v>
      </c>
      <c r="C53" s="373" t="s">
        <v>312</v>
      </c>
      <c r="D53" s="374"/>
      <c r="E53" s="418"/>
      <c r="F53" s="157" t="s">
        <v>313</v>
      </c>
      <c r="G53" s="112"/>
      <c r="H53" s="354" t="s">
        <v>244</v>
      </c>
      <c r="I53" s="344"/>
      <c r="J53" s="345"/>
      <c r="K53" s="80"/>
      <c r="L53" s="76"/>
      <c r="M53" s="61"/>
      <c r="N53" s="62"/>
      <c r="O53" s="360"/>
      <c r="P53" s="345"/>
      <c r="Q53" s="61">
        <v>12</v>
      </c>
      <c r="R53" s="62" t="s">
        <v>245</v>
      </c>
      <c r="S53" s="79" t="s">
        <v>246</v>
      </c>
      <c r="T53" s="346" t="s">
        <v>246</v>
      </c>
      <c r="U53" s="346"/>
      <c r="V53" s="97"/>
    </row>
    <row r="54" spans="1:22" ht="27.6" customHeight="1">
      <c r="A54" s="153"/>
      <c r="B54" s="136" t="s">
        <v>17</v>
      </c>
      <c r="C54" s="373" t="s">
        <v>314</v>
      </c>
      <c r="D54" s="374"/>
      <c r="E54" s="418"/>
      <c r="F54" s="157" t="s">
        <v>315</v>
      </c>
      <c r="G54" s="112"/>
      <c r="H54" s="354" t="s">
        <v>244</v>
      </c>
      <c r="I54" s="344"/>
      <c r="J54" s="345"/>
      <c r="K54" s="80"/>
      <c r="L54" s="76"/>
      <c r="M54" s="61"/>
      <c r="N54" s="62"/>
      <c r="O54" s="360"/>
      <c r="P54" s="345"/>
      <c r="Q54" s="61">
        <v>12</v>
      </c>
      <c r="R54" s="62" t="s">
        <v>245</v>
      </c>
      <c r="S54" s="79" t="s">
        <v>246</v>
      </c>
      <c r="T54" s="346" t="s">
        <v>246</v>
      </c>
      <c r="U54" s="346"/>
      <c r="V54" s="97"/>
    </row>
    <row r="55" spans="1:22" ht="38.1" customHeight="1">
      <c r="A55" s="148"/>
      <c r="B55" s="137" t="s">
        <v>292</v>
      </c>
      <c r="C55" s="414" t="s">
        <v>316</v>
      </c>
      <c r="D55" s="415"/>
      <c r="E55" s="416"/>
      <c r="F55" s="157" t="s">
        <v>317</v>
      </c>
      <c r="G55" s="112"/>
      <c r="H55" s="354" t="s">
        <v>244</v>
      </c>
      <c r="I55" s="344"/>
      <c r="J55" s="345"/>
      <c r="K55" s="61"/>
      <c r="L55" s="62"/>
      <c r="M55" s="61"/>
      <c r="N55" s="62"/>
      <c r="O55" s="360"/>
      <c r="P55" s="345"/>
      <c r="Q55" s="61">
        <v>12</v>
      </c>
      <c r="R55" s="62" t="s">
        <v>245</v>
      </c>
      <c r="S55" s="79" t="s">
        <v>246</v>
      </c>
      <c r="T55" s="346" t="s">
        <v>246</v>
      </c>
      <c r="U55" s="346"/>
      <c r="V55" s="97"/>
    </row>
    <row r="56" spans="1:22" ht="31.5" customHeight="1">
      <c r="A56" s="154"/>
      <c r="B56" s="138" t="s">
        <v>3</v>
      </c>
      <c r="C56" s="370" t="s">
        <v>318</v>
      </c>
      <c r="D56" s="371"/>
      <c r="E56" s="417"/>
      <c r="F56" s="158" t="s">
        <v>319</v>
      </c>
      <c r="G56" s="112"/>
      <c r="H56" s="354" t="s">
        <v>244</v>
      </c>
      <c r="I56" s="344"/>
      <c r="J56" s="345"/>
      <c r="K56" s="55"/>
      <c r="L56" s="56"/>
      <c r="M56" s="61"/>
      <c r="N56" s="62"/>
      <c r="O56" s="360"/>
      <c r="P56" s="345"/>
      <c r="Q56" s="61">
        <v>12</v>
      </c>
      <c r="R56" s="62" t="s">
        <v>245</v>
      </c>
      <c r="S56" s="79" t="s">
        <v>246</v>
      </c>
      <c r="T56" s="346" t="s">
        <v>246</v>
      </c>
      <c r="U56" s="346"/>
      <c r="V56" s="97"/>
    </row>
    <row r="57" spans="1:22" ht="24.6" customHeight="1">
      <c r="A57" s="154"/>
      <c r="B57" s="138" t="s">
        <v>18</v>
      </c>
      <c r="C57" s="373" t="s">
        <v>199</v>
      </c>
      <c r="D57" s="374"/>
      <c r="E57" s="418"/>
      <c r="F57" s="159" t="s">
        <v>320</v>
      </c>
      <c r="G57" s="112"/>
      <c r="H57" s="354" t="s">
        <v>244</v>
      </c>
      <c r="I57" s="344"/>
      <c r="J57" s="345"/>
      <c r="K57" s="55"/>
      <c r="L57" s="56"/>
      <c r="M57" s="61"/>
      <c r="N57" s="62"/>
      <c r="O57" s="360"/>
      <c r="P57" s="345"/>
      <c r="Q57" s="61">
        <v>12</v>
      </c>
      <c r="R57" s="62" t="s">
        <v>245</v>
      </c>
      <c r="S57" s="79" t="s">
        <v>246</v>
      </c>
      <c r="T57" s="346" t="s">
        <v>246</v>
      </c>
      <c r="U57" s="346"/>
      <c r="V57" s="97"/>
    </row>
    <row r="58" spans="1:22" ht="28.05" customHeight="1" thickBot="1">
      <c r="A58" s="147"/>
      <c r="B58" s="135" t="s">
        <v>12</v>
      </c>
      <c r="C58" s="390" t="s">
        <v>321</v>
      </c>
      <c r="D58" s="391"/>
      <c r="E58" s="429"/>
      <c r="F58" s="160" t="s">
        <v>322</v>
      </c>
      <c r="G58" s="152"/>
      <c r="H58" s="364" t="s">
        <v>244</v>
      </c>
      <c r="I58" s="348"/>
      <c r="J58" s="365"/>
      <c r="K58" s="61"/>
      <c r="L58" s="62"/>
      <c r="M58" s="80"/>
      <c r="N58" s="76"/>
      <c r="O58" s="358"/>
      <c r="P58" s="365"/>
      <c r="Q58" s="80">
        <v>12</v>
      </c>
      <c r="R58" s="76" t="s">
        <v>245</v>
      </c>
      <c r="S58" s="108" t="s">
        <v>246</v>
      </c>
      <c r="T58" s="349" t="s">
        <v>246</v>
      </c>
      <c r="U58" s="349"/>
      <c r="V58" s="109"/>
    </row>
    <row r="59" spans="1:22" ht="34.049999999999997" customHeight="1" thickBot="1">
      <c r="A59" s="382" t="s">
        <v>7</v>
      </c>
      <c r="B59" s="419"/>
      <c r="C59" s="426" t="s">
        <v>323</v>
      </c>
      <c r="D59" s="427"/>
      <c r="E59" s="427"/>
      <c r="F59" s="427"/>
      <c r="G59" s="427"/>
      <c r="H59" s="427"/>
      <c r="I59" s="427"/>
      <c r="J59" s="427"/>
      <c r="K59" s="427"/>
      <c r="L59" s="427"/>
      <c r="M59" s="427"/>
      <c r="N59" s="427"/>
      <c r="O59" s="427"/>
      <c r="P59" s="427"/>
      <c r="Q59" s="427"/>
      <c r="R59" s="427"/>
      <c r="S59" s="427"/>
      <c r="T59" s="427"/>
      <c r="U59" s="427"/>
      <c r="V59" s="428"/>
    </row>
    <row r="60" spans="1:22" ht="20.100000000000001" customHeight="1">
      <c r="A60" s="147"/>
      <c r="B60" s="140" t="s">
        <v>1</v>
      </c>
      <c r="C60" s="373" t="s">
        <v>324</v>
      </c>
      <c r="D60" s="374"/>
      <c r="E60" s="420"/>
      <c r="F60" s="162" t="s">
        <v>325</v>
      </c>
      <c r="G60" s="161"/>
      <c r="H60" s="421" t="s">
        <v>244</v>
      </c>
      <c r="I60" s="422"/>
      <c r="J60" s="422"/>
      <c r="K60" s="52"/>
      <c r="L60" s="52"/>
      <c r="M60" s="84"/>
      <c r="N60" s="85"/>
      <c r="O60" s="423"/>
      <c r="P60" s="424"/>
      <c r="Q60" s="84">
        <v>12</v>
      </c>
      <c r="R60" s="85" t="s">
        <v>245</v>
      </c>
      <c r="S60" s="116" t="s">
        <v>246</v>
      </c>
      <c r="T60" s="425" t="s">
        <v>246</v>
      </c>
      <c r="U60" s="425"/>
      <c r="V60" s="107"/>
    </row>
    <row r="61" spans="1:22" ht="17.55" customHeight="1">
      <c r="A61" s="153"/>
      <c r="B61" s="141" t="s">
        <v>2</v>
      </c>
      <c r="C61" s="435" t="s">
        <v>326</v>
      </c>
      <c r="D61" s="436"/>
      <c r="E61" s="437"/>
      <c r="F61" s="163" t="s">
        <v>327</v>
      </c>
      <c r="G61" s="164"/>
      <c r="H61" s="354" t="s">
        <v>244</v>
      </c>
      <c r="I61" s="344"/>
      <c r="J61" s="344"/>
      <c r="K61" s="65"/>
      <c r="L61" s="62"/>
      <c r="M61" s="65"/>
      <c r="N61" s="62"/>
      <c r="O61" s="360"/>
      <c r="P61" s="345"/>
      <c r="Q61" s="61">
        <v>12</v>
      </c>
      <c r="R61" s="62" t="s">
        <v>245</v>
      </c>
      <c r="S61" s="79" t="s">
        <v>246</v>
      </c>
      <c r="T61" s="346" t="s">
        <v>246</v>
      </c>
      <c r="U61" s="346"/>
      <c r="V61" s="97"/>
    </row>
    <row r="62" spans="1:22" ht="19.05" customHeight="1">
      <c r="A62" s="148"/>
      <c r="B62" s="142" t="s">
        <v>17</v>
      </c>
      <c r="C62" s="165" t="s">
        <v>328</v>
      </c>
      <c r="D62" s="166"/>
      <c r="E62" s="167"/>
      <c r="F62" s="163" t="s">
        <v>329</v>
      </c>
      <c r="G62" s="163"/>
      <c r="H62" s="354" t="s">
        <v>244</v>
      </c>
      <c r="I62" s="344"/>
      <c r="J62" s="344"/>
      <c r="K62" s="66"/>
      <c r="L62" s="56"/>
      <c r="M62" s="65"/>
      <c r="N62" s="62"/>
      <c r="O62" s="360"/>
      <c r="P62" s="345"/>
      <c r="Q62" s="61">
        <v>12</v>
      </c>
      <c r="R62" s="62" t="s">
        <v>245</v>
      </c>
      <c r="S62" s="79" t="s">
        <v>246</v>
      </c>
      <c r="T62" s="346" t="s">
        <v>246</v>
      </c>
      <c r="U62" s="346"/>
      <c r="V62" s="97"/>
    </row>
    <row r="63" spans="1:22" ht="25.5" customHeight="1" thickBot="1">
      <c r="A63" s="147"/>
      <c r="B63" s="140" t="s">
        <v>292</v>
      </c>
      <c r="C63" s="403" t="s">
        <v>330</v>
      </c>
      <c r="D63" s="404"/>
      <c r="E63" s="404"/>
      <c r="F63" s="115" t="s">
        <v>371</v>
      </c>
      <c r="G63" s="115"/>
      <c r="H63" s="392" t="s">
        <v>244</v>
      </c>
      <c r="I63" s="393"/>
      <c r="J63" s="393"/>
      <c r="K63" s="68"/>
      <c r="L63" s="68"/>
      <c r="M63" s="100"/>
      <c r="N63" s="101"/>
      <c r="O63" s="395"/>
      <c r="P63" s="394"/>
      <c r="Q63" s="100">
        <v>12</v>
      </c>
      <c r="R63" s="101" t="s">
        <v>245</v>
      </c>
      <c r="S63" s="102" t="s">
        <v>246</v>
      </c>
      <c r="T63" s="396" t="s">
        <v>246</v>
      </c>
      <c r="U63" s="396"/>
      <c r="V63" s="103"/>
    </row>
    <row r="64" spans="1:22" ht="39" customHeight="1" thickBot="1">
      <c r="A64" s="430" t="s">
        <v>331</v>
      </c>
      <c r="B64" s="431"/>
      <c r="C64" s="432" t="s">
        <v>369</v>
      </c>
      <c r="D64" s="433"/>
      <c r="E64" s="433"/>
      <c r="F64" s="433"/>
      <c r="G64" s="433"/>
      <c r="H64" s="433"/>
      <c r="I64" s="433"/>
      <c r="J64" s="433"/>
      <c r="K64" s="433"/>
      <c r="L64" s="433"/>
      <c r="M64" s="433"/>
      <c r="N64" s="433"/>
      <c r="O64" s="433"/>
      <c r="P64" s="433"/>
      <c r="Q64" s="433"/>
      <c r="R64" s="433"/>
      <c r="S64" s="433"/>
      <c r="T64" s="433"/>
      <c r="U64" s="433"/>
      <c r="V64" s="434"/>
    </row>
    <row r="65" spans="1:22" ht="44.55" customHeight="1">
      <c r="A65" s="148"/>
      <c r="B65" s="142" t="s">
        <v>1</v>
      </c>
      <c r="C65" s="442" t="s">
        <v>332</v>
      </c>
      <c r="D65" s="443"/>
      <c r="E65" s="444"/>
      <c r="F65" s="168" t="s">
        <v>333</v>
      </c>
      <c r="G65" s="161"/>
      <c r="H65" s="421" t="s">
        <v>244</v>
      </c>
      <c r="I65" s="422"/>
      <c r="J65" s="422"/>
      <c r="K65" s="118"/>
      <c r="L65" s="85"/>
      <c r="M65" s="84"/>
      <c r="N65" s="85"/>
      <c r="O65" s="423"/>
      <c r="P65" s="424"/>
      <c r="Q65" s="84">
        <v>12</v>
      </c>
      <c r="R65" s="85" t="s">
        <v>245</v>
      </c>
      <c r="S65" s="116" t="s">
        <v>246</v>
      </c>
      <c r="T65" s="425" t="s">
        <v>246</v>
      </c>
      <c r="U65" s="425"/>
      <c r="V65" s="96"/>
    </row>
    <row r="66" spans="1:22" ht="19.5" customHeight="1" thickBot="1">
      <c r="A66" s="147"/>
      <c r="B66" s="140" t="s">
        <v>2</v>
      </c>
      <c r="C66" s="373" t="s">
        <v>334</v>
      </c>
      <c r="D66" s="374"/>
      <c r="E66" s="402"/>
      <c r="F66" s="150" t="s">
        <v>335</v>
      </c>
      <c r="G66" s="115"/>
      <c r="H66" s="392" t="s">
        <v>244</v>
      </c>
      <c r="I66" s="393"/>
      <c r="J66" s="393"/>
      <c r="K66" s="78"/>
      <c r="L66" s="95"/>
      <c r="M66" s="100"/>
      <c r="N66" s="101"/>
      <c r="O66" s="395"/>
      <c r="P66" s="394"/>
      <c r="Q66" s="100">
        <v>12</v>
      </c>
      <c r="R66" s="101" t="s">
        <v>245</v>
      </c>
      <c r="S66" s="102" t="s">
        <v>246</v>
      </c>
      <c r="T66" s="396" t="s">
        <v>246</v>
      </c>
      <c r="U66" s="396"/>
      <c r="V66" s="103"/>
    </row>
    <row r="67" spans="1:22" ht="46.5" customHeight="1" thickBot="1">
      <c r="A67" s="438" t="s">
        <v>8</v>
      </c>
      <c r="B67" s="439"/>
      <c r="C67" s="426" t="s">
        <v>370</v>
      </c>
      <c r="D67" s="427"/>
      <c r="E67" s="427"/>
      <c r="F67" s="427"/>
      <c r="G67" s="427"/>
      <c r="H67" s="427"/>
      <c r="I67" s="427"/>
      <c r="J67" s="427"/>
      <c r="K67" s="427"/>
      <c r="L67" s="427"/>
      <c r="M67" s="427"/>
      <c r="N67" s="427"/>
      <c r="O67" s="427"/>
      <c r="P67" s="427"/>
      <c r="Q67" s="427"/>
      <c r="R67" s="427"/>
      <c r="S67" s="427"/>
      <c r="T67" s="427"/>
      <c r="U67" s="427"/>
      <c r="V67" s="428"/>
    </row>
    <row r="68" spans="1:22" ht="64.5" customHeight="1">
      <c r="A68" s="153"/>
      <c r="B68" s="141" t="s">
        <v>1</v>
      </c>
      <c r="C68" s="440" t="s">
        <v>336</v>
      </c>
      <c r="D68" s="441"/>
      <c r="E68" s="441"/>
      <c r="F68" s="169" t="s">
        <v>337</v>
      </c>
      <c r="G68" s="111"/>
      <c r="H68" s="421"/>
      <c r="I68" s="422"/>
      <c r="J68" s="424"/>
      <c r="K68" s="61">
        <v>12</v>
      </c>
      <c r="L68" s="62" t="s">
        <v>245</v>
      </c>
      <c r="M68" s="84">
        <v>12</v>
      </c>
      <c r="N68" s="85" t="s">
        <v>245</v>
      </c>
      <c r="O68" s="423">
        <v>100</v>
      </c>
      <c r="P68" s="424"/>
      <c r="Q68" s="84">
        <v>12</v>
      </c>
      <c r="R68" s="85" t="s">
        <v>245</v>
      </c>
      <c r="S68" s="116" t="s">
        <v>246</v>
      </c>
      <c r="T68" s="425" t="s">
        <v>246</v>
      </c>
      <c r="U68" s="425"/>
      <c r="V68" s="107"/>
    </row>
    <row r="69" spans="1:22" ht="39" customHeight="1">
      <c r="A69" s="153"/>
      <c r="B69" s="141" t="s">
        <v>2</v>
      </c>
      <c r="C69" s="373" t="s">
        <v>338</v>
      </c>
      <c r="D69" s="374"/>
      <c r="E69" s="420"/>
      <c r="F69" s="113" t="s">
        <v>339</v>
      </c>
      <c r="G69" s="112"/>
      <c r="H69" s="354" t="s">
        <v>244</v>
      </c>
      <c r="I69" s="344"/>
      <c r="J69" s="345"/>
      <c r="K69" s="80"/>
      <c r="L69" s="76"/>
      <c r="M69" s="61"/>
      <c r="N69" s="62"/>
      <c r="O69" s="360"/>
      <c r="P69" s="345"/>
      <c r="Q69" s="61">
        <v>12</v>
      </c>
      <c r="R69" s="62" t="s">
        <v>245</v>
      </c>
      <c r="S69" s="79" t="s">
        <v>246</v>
      </c>
      <c r="T69" s="346" t="s">
        <v>246</v>
      </c>
      <c r="U69" s="346"/>
      <c r="V69" s="97"/>
    </row>
    <row r="70" spans="1:22" ht="61.05" customHeight="1">
      <c r="A70" s="153"/>
      <c r="B70" s="141" t="s">
        <v>17</v>
      </c>
      <c r="C70" s="414" t="s">
        <v>340</v>
      </c>
      <c r="D70" s="415"/>
      <c r="E70" s="415"/>
      <c r="F70" s="113" t="s">
        <v>341</v>
      </c>
      <c r="G70" s="112"/>
      <c r="H70" s="354" t="s">
        <v>244</v>
      </c>
      <c r="I70" s="344"/>
      <c r="J70" s="345"/>
      <c r="K70" s="80"/>
      <c r="L70" s="76"/>
      <c r="M70" s="61"/>
      <c r="N70" s="62"/>
      <c r="O70" s="360"/>
      <c r="P70" s="345"/>
      <c r="Q70" s="61">
        <v>12</v>
      </c>
      <c r="R70" s="62" t="s">
        <v>245</v>
      </c>
      <c r="S70" s="79" t="s">
        <v>246</v>
      </c>
      <c r="T70" s="346" t="s">
        <v>246</v>
      </c>
      <c r="U70" s="346"/>
      <c r="V70" s="97"/>
    </row>
    <row r="71" spans="1:22" ht="42.6" customHeight="1">
      <c r="A71" s="148"/>
      <c r="B71" s="142" t="s">
        <v>292</v>
      </c>
      <c r="C71" s="414" t="s">
        <v>342</v>
      </c>
      <c r="D71" s="415"/>
      <c r="E71" s="415"/>
      <c r="F71" s="113" t="s">
        <v>343</v>
      </c>
      <c r="G71" s="112"/>
      <c r="H71" s="354" t="s">
        <v>244</v>
      </c>
      <c r="I71" s="344"/>
      <c r="J71" s="345"/>
      <c r="K71" s="61">
        <v>12</v>
      </c>
      <c r="L71" s="62" t="s">
        <v>245</v>
      </c>
      <c r="M71" s="61">
        <v>12</v>
      </c>
      <c r="N71" s="62" t="s">
        <v>245</v>
      </c>
      <c r="O71" s="360">
        <v>100</v>
      </c>
      <c r="P71" s="345"/>
      <c r="Q71" s="61">
        <v>12</v>
      </c>
      <c r="R71" s="62" t="s">
        <v>245</v>
      </c>
      <c r="S71" s="79" t="s">
        <v>246</v>
      </c>
      <c r="T71" s="346" t="s">
        <v>246</v>
      </c>
      <c r="U71" s="346"/>
      <c r="V71" s="97"/>
    </row>
    <row r="72" spans="1:22" ht="44.55" customHeight="1">
      <c r="A72" s="154"/>
      <c r="B72" s="143" t="s">
        <v>3</v>
      </c>
      <c r="C72" s="414" t="s">
        <v>344</v>
      </c>
      <c r="D72" s="415"/>
      <c r="E72" s="415"/>
      <c r="F72" s="113" t="s">
        <v>345</v>
      </c>
      <c r="G72" s="112"/>
      <c r="H72" s="354" t="s">
        <v>244</v>
      </c>
      <c r="I72" s="344"/>
      <c r="J72" s="345"/>
      <c r="K72" s="55"/>
      <c r="L72" s="56"/>
      <c r="M72" s="61"/>
      <c r="N72" s="62"/>
      <c r="O72" s="360"/>
      <c r="P72" s="345"/>
      <c r="Q72" s="61">
        <v>12</v>
      </c>
      <c r="R72" s="62" t="s">
        <v>245</v>
      </c>
      <c r="S72" s="79" t="s">
        <v>246</v>
      </c>
      <c r="T72" s="346" t="s">
        <v>246</v>
      </c>
      <c r="U72" s="346"/>
      <c r="V72" s="97"/>
    </row>
    <row r="73" spans="1:22" ht="28.05" customHeight="1">
      <c r="A73" s="154"/>
      <c r="B73" s="143" t="s">
        <v>18</v>
      </c>
      <c r="C73" s="414" t="s">
        <v>346</v>
      </c>
      <c r="D73" s="415"/>
      <c r="E73" s="415"/>
      <c r="F73" s="112" t="s">
        <v>333</v>
      </c>
      <c r="G73" s="112"/>
      <c r="H73" s="354" t="s">
        <v>244</v>
      </c>
      <c r="I73" s="344"/>
      <c r="J73" s="344"/>
      <c r="K73" s="66">
        <v>12</v>
      </c>
      <c r="L73" s="56" t="s">
        <v>245</v>
      </c>
      <c r="M73" s="61">
        <v>12</v>
      </c>
      <c r="N73" s="62" t="s">
        <v>245</v>
      </c>
      <c r="O73" s="360">
        <v>100</v>
      </c>
      <c r="P73" s="345"/>
      <c r="Q73" s="61">
        <v>12</v>
      </c>
      <c r="R73" s="62" t="s">
        <v>245</v>
      </c>
      <c r="S73" s="79" t="s">
        <v>246</v>
      </c>
      <c r="T73" s="346" t="s">
        <v>246</v>
      </c>
      <c r="U73" s="346"/>
      <c r="V73" s="97"/>
    </row>
    <row r="74" spans="1:22" ht="35.1" customHeight="1" thickBot="1">
      <c r="A74" s="147"/>
      <c r="B74" s="140" t="s">
        <v>12</v>
      </c>
      <c r="C74" s="453" t="s">
        <v>312</v>
      </c>
      <c r="D74" s="454"/>
      <c r="E74" s="454"/>
      <c r="F74" s="152" t="s">
        <v>347</v>
      </c>
      <c r="G74" s="152"/>
      <c r="H74" s="364" t="s">
        <v>244</v>
      </c>
      <c r="I74" s="348"/>
      <c r="J74" s="348"/>
      <c r="K74" s="78"/>
      <c r="L74" s="78"/>
      <c r="M74" s="80"/>
      <c r="N74" s="76"/>
      <c r="O74" s="358"/>
      <c r="P74" s="365"/>
      <c r="Q74" s="80">
        <v>12</v>
      </c>
      <c r="R74" s="76" t="s">
        <v>245</v>
      </c>
      <c r="S74" s="108" t="s">
        <v>246</v>
      </c>
      <c r="T74" s="349" t="s">
        <v>246</v>
      </c>
      <c r="U74" s="349"/>
      <c r="V74" s="109"/>
    </row>
    <row r="75" spans="1:22" ht="50.55" customHeight="1" thickBot="1">
      <c r="A75" s="445" t="s">
        <v>348</v>
      </c>
      <c r="B75" s="446"/>
      <c r="C75" s="432" t="s">
        <v>349</v>
      </c>
      <c r="D75" s="433"/>
      <c r="E75" s="433"/>
      <c r="F75" s="433"/>
      <c r="G75" s="433"/>
      <c r="H75" s="433"/>
      <c r="I75" s="433"/>
      <c r="J75" s="433"/>
      <c r="K75" s="433"/>
      <c r="L75" s="433"/>
      <c r="M75" s="433"/>
      <c r="N75" s="433"/>
      <c r="O75" s="433"/>
      <c r="P75" s="433"/>
      <c r="Q75" s="433"/>
      <c r="R75" s="433"/>
      <c r="S75" s="433"/>
      <c r="T75" s="433"/>
      <c r="U75" s="433"/>
      <c r="V75" s="434"/>
    </row>
    <row r="76" spans="1:22" ht="42" customHeight="1" thickBot="1">
      <c r="A76" s="149"/>
      <c r="B76" s="144" t="s">
        <v>1</v>
      </c>
      <c r="C76" s="447" t="s">
        <v>350</v>
      </c>
      <c r="D76" s="448"/>
      <c r="E76" s="449"/>
      <c r="F76" s="119" t="s">
        <v>351</v>
      </c>
      <c r="G76" s="155"/>
      <c r="H76" s="450"/>
      <c r="I76" s="451"/>
      <c r="J76" s="451"/>
      <c r="K76" s="100"/>
      <c r="L76" s="101"/>
      <c r="M76" s="89"/>
      <c r="N76" s="90"/>
      <c r="O76" s="452"/>
      <c r="P76" s="379"/>
      <c r="Q76" s="89">
        <v>12</v>
      </c>
      <c r="R76" s="90" t="s">
        <v>245</v>
      </c>
      <c r="S76" s="104" t="s">
        <v>246</v>
      </c>
      <c r="T76" s="381" t="s">
        <v>246</v>
      </c>
      <c r="U76" s="381"/>
      <c r="V76" s="105"/>
    </row>
    <row r="77" spans="1:22" ht="52.5" customHeight="1" thickBot="1">
      <c r="A77" s="455" t="s">
        <v>9</v>
      </c>
      <c r="B77" s="456"/>
      <c r="C77" s="399" t="s">
        <v>352</v>
      </c>
      <c r="D77" s="400"/>
      <c r="E77" s="400"/>
      <c r="F77" s="400"/>
      <c r="G77" s="400"/>
      <c r="H77" s="400"/>
      <c r="I77" s="400"/>
      <c r="J77" s="400"/>
      <c r="K77" s="400"/>
      <c r="L77" s="400"/>
      <c r="M77" s="400"/>
      <c r="N77" s="400"/>
      <c r="O77" s="400"/>
      <c r="P77" s="400"/>
      <c r="Q77" s="400"/>
      <c r="R77" s="400"/>
      <c r="S77" s="400"/>
      <c r="T77" s="400"/>
      <c r="U77" s="400"/>
      <c r="V77" s="401"/>
    </row>
    <row r="78" spans="1:22" ht="49.5" customHeight="1">
      <c r="A78" s="148"/>
      <c r="B78" s="142" t="s">
        <v>1</v>
      </c>
      <c r="C78" s="440" t="s">
        <v>50</v>
      </c>
      <c r="D78" s="441"/>
      <c r="E78" s="441"/>
      <c r="F78" s="169" t="s">
        <v>353</v>
      </c>
      <c r="G78" s="161"/>
      <c r="H78" s="421" t="s">
        <v>244</v>
      </c>
      <c r="I78" s="422"/>
      <c r="J78" s="424"/>
      <c r="K78" s="52">
        <v>12</v>
      </c>
      <c r="L78" s="52" t="s">
        <v>245</v>
      </c>
      <c r="M78" s="84">
        <v>12</v>
      </c>
      <c r="N78" s="85" t="s">
        <v>245</v>
      </c>
      <c r="O78" s="423">
        <v>100</v>
      </c>
      <c r="P78" s="424"/>
      <c r="Q78" s="84">
        <v>12</v>
      </c>
      <c r="R78" s="85" t="s">
        <v>245</v>
      </c>
      <c r="S78" s="116" t="s">
        <v>246</v>
      </c>
      <c r="T78" s="425" t="s">
        <v>246</v>
      </c>
      <c r="U78" s="425"/>
      <c r="V78" s="117"/>
    </row>
    <row r="79" spans="1:22" ht="29.1" customHeight="1">
      <c r="A79" s="153"/>
      <c r="B79" s="141" t="s">
        <v>2</v>
      </c>
      <c r="C79" s="414" t="s">
        <v>216</v>
      </c>
      <c r="D79" s="415"/>
      <c r="E79" s="415"/>
      <c r="F79" s="113" t="s">
        <v>354</v>
      </c>
      <c r="G79" s="112"/>
      <c r="H79" s="354" t="s">
        <v>244</v>
      </c>
      <c r="I79" s="344"/>
      <c r="J79" s="345"/>
      <c r="K79" s="80">
        <v>12</v>
      </c>
      <c r="L79" s="76" t="s">
        <v>245</v>
      </c>
      <c r="M79" s="61">
        <v>12</v>
      </c>
      <c r="N79" s="62" t="s">
        <v>245</v>
      </c>
      <c r="O79" s="360">
        <v>100</v>
      </c>
      <c r="P79" s="345"/>
      <c r="Q79" s="61">
        <v>12</v>
      </c>
      <c r="R79" s="62" t="s">
        <v>245</v>
      </c>
      <c r="S79" s="79" t="s">
        <v>246</v>
      </c>
      <c r="T79" s="346" t="s">
        <v>246</v>
      </c>
      <c r="U79" s="346"/>
      <c r="V79" s="97"/>
    </row>
    <row r="80" spans="1:22" ht="42.6" customHeight="1">
      <c r="A80" s="153"/>
      <c r="B80" s="141" t="s">
        <v>17</v>
      </c>
      <c r="C80" s="414" t="s">
        <v>355</v>
      </c>
      <c r="D80" s="415"/>
      <c r="E80" s="415"/>
      <c r="F80" s="113" t="s">
        <v>356</v>
      </c>
      <c r="G80" s="112"/>
      <c r="H80" s="354" t="s">
        <v>244</v>
      </c>
      <c r="I80" s="344"/>
      <c r="J80" s="345"/>
      <c r="K80" s="80"/>
      <c r="L80" s="76"/>
      <c r="M80" s="61"/>
      <c r="N80" s="62"/>
      <c r="O80" s="360"/>
      <c r="P80" s="345"/>
      <c r="Q80" s="61">
        <v>12</v>
      </c>
      <c r="R80" s="62" t="s">
        <v>245</v>
      </c>
      <c r="S80" s="79" t="s">
        <v>246</v>
      </c>
      <c r="T80" s="346" t="s">
        <v>246</v>
      </c>
      <c r="U80" s="346"/>
      <c r="V80" s="97"/>
    </row>
    <row r="81" spans="1:22" ht="27" customHeight="1">
      <c r="A81" s="153"/>
      <c r="B81" s="141" t="s">
        <v>292</v>
      </c>
      <c r="C81" s="414" t="s">
        <v>357</v>
      </c>
      <c r="D81" s="415"/>
      <c r="E81" s="415"/>
      <c r="F81" s="113" t="s">
        <v>358</v>
      </c>
      <c r="G81" s="112"/>
      <c r="H81" s="354" t="s">
        <v>244</v>
      </c>
      <c r="I81" s="344"/>
      <c r="J81" s="345"/>
      <c r="K81" s="80"/>
      <c r="L81" s="76"/>
      <c r="M81" s="61"/>
      <c r="N81" s="62"/>
      <c r="O81" s="360"/>
      <c r="P81" s="345"/>
      <c r="Q81" s="61">
        <v>12</v>
      </c>
      <c r="R81" s="62" t="s">
        <v>245</v>
      </c>
      <c r="S81" s="79" t="s">
        <v>246</v>
      </c>
      <c r="T81" s="346" t="s">
        <v>246</v>
      </c>
      <c r="U81" s="346"/>
      <c r="V81" s="97"/>
    </row>
    <row r="82" spans="1:22" ht="60" customHeight="1">
      <c r="A82" s="148"/>
      <c r="B82" s="142" t="s">
        <v>3</v>
      </c>
      <c r="C82" s="414" t="s">
        <v>359</v>
      </c>
      <c r="D82" s="415"/>
      <c r="E82" s="415"/>
      <c r="F82" s="113" t="s">
        <v>311</v>
      </c>
      <c r="G82" s="112"/>
      <c r="H82" s="354" t="s">
        <v>244</v>
      </c>
      <c r="I82" s="344"/>
      <c r="J82" s="345"/>
      <c r="K82" s="80"/>
      <c r="L82" s="76"/>
      <c r="M82" s="61"/>
      <c r="N82" s="62"/>
      <c r="O82" s="360"/>
      <c r="P82" s="345"/>
      <c r="Q82" s="61">
        <v>12</v>
      </c>
      <c r="R82" s="62" t="s">
        <v>245</v>
      </c>
      <c r="S82" s="79" t="s">
        <v>246</v>
      </c>
      <c r="T82" s="346" t="s">
        <v>246</v>
      </c>
      <c r="U82" s="346"/>
      <c r="V82" s="97"/>
    </row>
    <row r="83" spans="1:22" ht="24.6" customHeight="1">
      <c r="A83" s="154"/>
      <c r="B83" s="143" t="s">
        <v>18</v>
      </c>
      <c r="C83" s="370" t="s">
        <v>318</v>
      </c>
      <c r="D83" s="371"/>
      <c r="E83" s="371"/>
      <c r="F83" s="170" t="s">
        <v>319</v>
      </c>
      <c r="G83" s="112"/>
      <c r="H83" s="354" t="s">
        <v>244</v>
      </c>
      <c r="I83" s="344"/>
      <c r="J83" s="345"/>
      <c r="K83" s="61"/>
      <c r="L83" s="62"/>
      <c r="M83" s="61"/>
      <c r="N83" s="62"/>
      <c r="O83" s="360"/>
      <c r="P83" s="345"/>
      <c r="Q83" s="61">
        <v>12</v>
      </c>
      <c r="R83" s="62" t="s">
        <v>245</v>
      </c>
      <c r="S83" s="79" t="s">
        <v>246</v>
      </c>
      <c r="T83" s="346" t="s">
        <v>246</v>
      </c>
      <c r="U83" s="346"/>
      <c r="V83" s="97"/>
    </row>
    <row r="84" spans="1:22" ht="32.1" customHeight="1">
      <c r="A84" s="154"/>
      <c r="B84" s="143" t="s">
        <v>12</v>
      </c>
      <c r="C84" s="370" t="s">
        <v>360</v>
      </c>
      <c r="D84" s="371"/>
      <c r="E84" s="371"/>
      <c r="F84" s="113" t="s">
        <v>361</v>
      </c>
      <c r="G84" s="112"/>
      <c r="H84" s="354" t="s">
        <v>244</v>
      </c>
      <c r="I84" s="344"/>
      <c r="J84" s="345"/>
      <c r="K84" s="55"/>
      <c r="L84" s="56"/>
      <c r="M84" s="61"/>
      <c r="N84" s="62"/>
      <c r="O84" s="360"/>
      <c r="P84" s="345"/>
      <c r="Q84" s="61">
        <v>12</v>
      </c>
      <c r="R84" s="62" t="s">
        <v>245</v>
      </c>
      <c r="S84" s="79" t="s">
        <v>246</v>
      </c>
      <c r="T84" s="346" t="s">
        <v>246</v>
      </c>
      <c r="U84" s="346"/>
      <c r="V84" s="97"/>
    </row>
    <row r="85" spans="1:22" ht="33.6" customHeight="1">
      <c r="A85" s="154"/>
      <c r="B85" s="143" t="s">
        <v>4</v>
      </c>
      <c r="C85" s="370" t="s">
        <v>362</v>
      </c>
      <c r="D85" s="371"/>
      <c r="E85" s="371"/>
      <c r="F85" s="113" t="s">
        <v>363</v>
      </c>
      <c r="G85" s="112"/>
      <c r="H85" s="354" t="s">
        <v>244</v>
      </c>
      <c r="I85" s="344"/>
      <c r="J85" s="345"/>
      <c r="K85" s="55"/>
      <c r="L85" s="56"/>
      <c r="M85" s="61"/>
      <c r="N85" s="62"/>
      <c r="O85" s="360"/>
      <c r="P85" s="345"/>
      <c r="Q85" s="61">
        <v>12</v>
      </c>
      <c r="R85" s="62" t="s">
        <v>245</v>
      </c>
      <c r="S85" s="79" t="s">
        <v>246</v>
      </c>
      <c r="T85" s="346" t="s">
        <v>246</v>
      </c>
      <c r="U85" s="346"/>
      <c r="V85" s="97"/>
    </row>
    <row r="86" spans="1:22" ht="26.55" customHeight="1">
      <c r="A86" s="154"/>
      <c r="B86" s="143" t="s">
        <v>364</v>
      </c>
      <c r="C86" s="370" t="s">
        <v>365</v>
      </c>
      <c r="D86" s="371"/>
      <c r="E86" s="371"/>
      <c r="F86" s="113" t="s">
        <v>366</v>
      </c>
      <c r="G86" s="112"/>
      <c r="H86" s="354" t="s">
        <v>244</v>
      </c>
      <c r="I86" s="344"/>
      <c r="J86" s="344"/>
      <c r="K86" s="61"/>
      <c r="L86" s="62"/>
      <c r="M86" s="61"/>
      <c r="N86" s="62"/>
      <c r="O86" s="360"/>
      <c r="P86" s="345"/>
      <c r="Q86" s="61">
        <v>12</v>
      </c>
      <c r="R86" s="62" t="s">
        <v>245</v>
      </c>
      <c r="S86" s="79" t="s">
        <v>246</v>
      </c>
      <c r="T86" s="346" t="s">
        <v>246</v>
      </c>
      <c r="U86" s="346"/>
      <c r="V86" s="97"/>
    </row>
    <row r="87" spans="1:22" ht="41.55" customHeight="1" thickBot="1">
      <c r="A87" s="149"/>
      <c r="B87" s="144" t="s">
        <v>5</v>
      </c>
      <c r="C87" s="457" t="s">
        <v>367</v>
      </c>
      <c r="D87" s="458"/>
      <c r="E87" s="458"/>
      <c r="F87" s="114" t="s">
        <v>368</v>
      </c>
      <c r="G87" s="115"/>
      <c r="H87" s="392" t="s">
        <v>244</v>
      </c>
      <c r="I87" s="393"/>
      <c r="J87" s="393"/>
      <c r="K87" s="89"/>
      <c r="L87" s="90"/>
      <c r="M87" s="100"/>
      <c r="N87" s="101"/>
      <c r="O87" s="395"/>
      <c r="P87" s="394"/>
      <c r="Q87" s="100">
        <v>12</v>
      </c>
      <c r="R87" s="101" t="s">
        <v>245</v>
      </c>
      <c r="S87" s="102" t="s">
        <v>246</v>
      </c>
      <c r="T87" s="396" t="s">
        <v>246</v>
      </c>
      <c r="U87" s="396"/>
      <c r="V87" s="120"/>
    </row>
    <row r="88" spans="1:22">
      <c r="A88" s="121"/>
      <c r="B88" s="121"/>
    </row>
    <row r="89" spans="1:22">
      <c r="A89" s="121"/>
      <c r="B89" s="121"/>
    </row>
    <row r="90" spans="1:22">
      <c r="A90" s="121"/>
      <c r="B90" s="121"/>
    </row>
    <row r="91" spans="1:22">
      <c r="A91" s="121"/>
      <c r="B91" s="121"/>
    </row>
    <row r="92" spans="1:22">
      <c r="A92" s="121"/>
      <c r="B92" s="121"/>
    </row>
    <row r="93" spans="1:22">
      <c r="A93" s="121"/>
      <c r="B93" s="121"/>
    </row>
    <row r="94" spans="1:22">
      <c r="A94" s="121"/>
      <c r="B94" s="121"/>
    </row>
    <row r="95" spans="1:22">
      <c r="A95" s="121"/>
      <c r="B95" s="121"/>
    </row>
    <row r="96" spans="1:22">
      <c r="A96" s="121"/>
      <c r="B96" s="121"/>
    </row>
  </sheetData>
  <mergeCells count="343">
    <mergeCell ref="C87:E87"/>
    <mergeCell ref="H87:J87"/>
    <mergeCell ref="O87:P87"/>
    <mergeCell ref="T87:U87"/>
    <mergeCell ref="C8:V8"/>
    <mergeCell ref="C20:V20"/>
    <mergeCell ref="C32:V32"/>
    <mergeCell ref="C35:V35"/>
    <mergeCell ref="C39:V39"/>
    <mergeCell ref="C85:E85"/>
    <mergeCell ref="H85:J85"/>
    <mergeCell ref="O85:P85"/>
    <mergeCell ref="T85:U85"/>
    <mergeCell ref="C86:E86"/>
    <mergeCell ref="H86:J86"/>
    <mergeCell ref="O86:P86"/>
    <mergeCell ref="T86:U86"/>
    <mergeCell ref="C83:E83"/>
    <mergeCell ref="H83:J83"/>
    <mergeCell ref="O83:P83"/>
    <mergeCell ref="T83:U83"/>
    <mergeCell ref="C84:E84"/>
    <mergeCell ref="H84:J84"/>
    <mergeCell ref="O84:P84"/>
    <mergeCell ref="T84:U84"/>
    <mergeCell ref="C81:E81"/>
    <mergeCell ref="H81:J81"/>
    <mergeCell ref="O81:P81"/>
    <mergeCell ref="T81:U81"/>
    <mergeCell ref="C82:E82"/>
    <mergeCell ref="H82:J82"/>
    <mergeCell ref="O82:P82"/>
    <mergeCell ref="T82:U82"/>
    <mergeCell ref="C79:E79"/>
    <mergeCell ref="H79:J79"/>
    <mergeCell ref="O79:P79"/>
    <mergeCell ref="T79:U79"/>
    <mergeCell ref="C80:E80"/>
    <mergeCell ref="H80:J80"/>
    <mergeCell ref="O80:P80"/>
    <mergeCell ref="T80:U80"/>
    <mergeCell ref="A77:B77"/>
    <mergeCell ref="C78:E78"/>
    <mergeCell ref="H78:J78"/>
    <mergeCell ref="O78:P78"/>
    <mergeCell ref="T78:U78"/>
    <mergeCell ref="C77:V77"/>
    <mergeCell ref="A75:B75"/>
    <mergeCell ref="C76:E76"/>
    <mergeCell ref="H76:J76"/>
    <mergeCell ref="O76:P76"/>
    <mergeCell ref="T76:U76"/>
    <mergeCell ref="C75:V75"/>
    <mergeCell ref="C73:E73"/>
    <mergeCell ref="H73:J73"/>
    <mergeCell ref="O73:P73"/>
    <mergeCell ref="T73:U73"/>
    <mergeCell ref="C74:E74"/>
    <mergeCell ref="H74:J74"/>
    <mergeCell ref="O74:P74"/>
    <mergeCell ref="T74:U74"/>
    <mergeCell ref="C71:E71"/>
    <mergeCell ref="H71:J71"/>
    <mergeCell ref="O71:P71"/>
    <mergeCell ref="T71:U71"/>
    <mergeCell ref="C72:E72"/>
    <mergeCell ref="H72:J72"/>
    <mergeCell ref="O72:P72"/>
    <mergeCell ref="T72:U72"/>
    <mergeCell ref="C69:E69"/>
    <mergeCell ref="H69:J69"/>
    <mergeCell ref="O69:P69"/>
    <mergeCell ref="T69:U69"/>
    <mergeCell ref="C70:E70"/>
    <mergeCell ref="H70:J70"/>
    <mergeCell ref="O70:P70"/>
    <mergeCell ref="T70:U70"/>
    <mergeCell ref="A67:B67"/>
    <mergeCell ref="C68:E68"/>
    <mergeCell ref="H68:J68"/>
    <mergeCell ref="O68:P68"/>
    <mergeCell ref="T68:U68"/>
    <mergeCell ref="C67:V67"/>
    <mergeCell ref="C65:E65"/>
    <mergeCell ref="H65:J65"/>
    <mergeCell ref="O65:P65"/>
    <mergeCell ref="T65:U65"/>
    <mergeCell ref="C66:E66"/>
    <mergeCell ref="H66:J66"/>
    <mergeCell ref="O66:P66"/>
    <mergeCell ref="T66:U66"/>
    <mergeCell ref="C63:E63"/>
    <mergeCell ref="H63:J63"/>
    <mergeCell ref="O63:P63"/>
    <mergeCell ref="T63:U63"/>
    <mergeCell ref="A64:B64"/>
    <mergeCell ref="C64:V64"/>
    <mergeCell ref="C61:E61"/>
    <mergeCell ref="H61:J61"/>
    <mergeCell ref="O61:P61"/>
    <mergeCell ref="T61:U61"/>
    <mergeCell ref="H62:J62"/>
    <mergeCell ref="O62:P62"/>
    <mergeCell ref="T62:U62"/>
    <mergeCell ref="A59:B59"/>
    <mergeCell ref="C60:E60"/>
    <mergeCell ref="H60:J60"/>
    <mergeCell ref="O60:P60"/>
    <mergeCell ref="T60:U60"/>
    <mergeCell ref="C59:V59"/>
    <mergeCell ref="C57:E57"/>
    <mergeCell ref="H57:J57"/>
    <mergeCell ref="O57:P57"/>
    <mergeCell ref="T57:U57"/>
    <mergeCell ref="C58:E58"/>
    <mergeCell ref="H58:J58"/>
    <mergeCell ref="O58:P58"/>
    <mergeCell ref="T58:U58"/>
    <mergeCell ref="C55:E55"/>
    <mergeCell ref="H55:J55"/>
    <mergeCell ref="O55:P55"/>
    <mergeCell ref="T55:U55"/>
    <mergeCell ref="C56:E56"/>
    <mergeCell ref="H56:J56"/>
    <mergeCell ref="O56:P56"/>
    <mergeCell ref="T56:U56"/>
    <mergeCell ref="C53:E53"/>
    <mergeCell ref="H53:J53"/>
    <mergeCell ref="O53:P53"/>
    <mergeCell ref="T53:U53"/>
    <mergeCell ref="C54:E54"/>
    <mergeCell ref="H54:J54"/>
    <mergeCell ref="O54:P54"/>
    <mergeCell ref="T54:U54"/>
    <mergeCell ref="A51:B51"/>
    <mergeCell ref="C52:E52"/>
    <mergeCell ref="H52:J52"/>
    <mergeCell ref="O52:P52"/>
    <mergeCell ref="T52:U52"/>
    <mergeCell ref="C51:V51"/>
    <mergeCell ref="C49:E49"/>
    <mergeCell ref="H49:J49"/>
    <mergeCell ref="O49:P49"/>
    <mergeCell ref="T49:U49"/>
    <mergeCell ref="C50:E50"/>
    <mergeCell ref="H50:J50"/>
    <mergeCell ref="O50:P50"/>
    <mergeCell ref="T50:U50"/>
    <mergeCell ref="C47:E47"/>
    <mergeCell ref="H47:J47"/>
    <mergeCell ref="O47:P47"/>
    <mergeCell ref="T47:U47"/>
    <mergeCell ref="C48:E48"/>
    <mergeCell ref="H48:J48"/>
    <mergeCell ref="O48:P48"/>
    <mergeCell ref="T48:U48"/>
    <mergeCell ref="C45:E45"/>
    <mergeCell ref="H45:J45"/>
    <mergeCell ref="O45:P45"/>
    <mergeCell ref="T45:U45"/>
    <mergeCell ref="C46:E46"/>
    <mergeCell ref="H46:J46"/>
    <mergeCell ref="O46:P46"/>
    <mergeCell ref="T46:U46"/>
    <mergeCell ref="A43:B43"/>
    <mergeCell ref="C44:E44"/>
    <mergeCell ref="H44:J44"/>
    <mergeCell ref="O44:P44"/>
    <mergeCell ref="T44:U44"/>
    <mergeCell ref="C43:V43"/>
    <mergeCell ref="C41:E41"/>
    <mergeCell ref="H41:J41"/>
    <mergeCell ref="O41:P41"/>
    <mergeCell ref="T41:U41"/>
    <mergeCell ref="C42:E42"/>
    <mergeCell ref="H42:J42"/>
    <mergeCell ref="O42:P42"/>
    <mergeCell ref="T42:U42"/>
    <mergeCell ref="A39:B39"/>
    <mergeCell ref="C40:E40"/>
    <mergeCell ref="H40:J40"/>
    <mergeCell ref="O40:P40"/>
    <mergeCell ref="T40:U40"/>
    <mergeCell ref="C37:E37"/>
    <mergeCell ref="H37:J37"/>
    <mergeCell ref="O37:P37"/>
    <mergeCell ref="T37:U37"/>
    <mergeCell ref="C38:E38"/>
    <mergeCell ref="H38:J38"/>
    <mergeCell ref="O38:P38"/>
    <mergeCell ref="T38:U38"/>
    <mergeCell ref="A35:B35"/>
    <mergeCell ref="C36:E36"/>
    <mergeCell ref="H36:J36"/>
    <mergeCell ref="O36:P36"/>
    <mergeCell ref="T36:U36"/>
    <mergeCell ref="C33:F33"/>
    <mergeCell ref="M33:N33"/>
    <mergeCell ref="O33:P33"/>
    <mergeCell ref="T33:U33"/>
    <mergeCell ref="C34:F34"/>
    <mergeCell ref="H34:J34"/>
    <mergeCell ref="M34:N34"/>
    <mergeCell ref="O34:P34"/>
    <mergeCell ref="T34:U34"/>
    <mergeCell ref="C31:E31"/>
    <mergeCell ref="H31:J31"/>
    <mergeCell ref="O31:P31"/>
    <mergeCell ref="T31:U31"/>
    <mergeCell ref="A32:B32"/>
    <mergeCell ref="C29:E29"/>
    <mergeCell ref="H29:J29"/>
    <mergeCell ref="O29:P29"/>
    <mergeCell ref="T29:U29"/>
    <mergeCell ref="C30:E30"/>
    <mergeCell ref="H30:J30"/>
    <mergeCell ref="O30:P30"/>
    <mergeCell ref="T30:U30"/>
    <mergeCell ref="Q27:R27"/>
    <mergeCell ref="T27:U27"/>
    <mergeCell ref="C28:E28"/>
    <mergeCell ref="H28:J28"/>
    <mergeCell ref="O28:P28"/>
    <mergeCell ref="T28:U28"/>
    <mergeCell ref="T25:U25"/>
    <mergeCell ref="C26:E26"/>
    <mergeCell ref="H26:J26"/>
    <mergeCell ref="O26:P26"/>
    <mergeCell ref="T26:U26"/>
    <mergeCell ref="C27:E27"/>
    <mergeCell ref="H27:J27"/>
    <mergeCell ref="K27:L27"/>
    <mergeCell ref="M27:N27"/>
    <mergeCell ref="O27:P27"/>
    <mergeCell ref="C24:E24"/>
    <mergeCell ref="H24:J24"/>
    <mergeCell ref="O24:P24"/>
    <mergeCell ref="Q24:R24"/>
    <mergeCell ref="T24:U24"/>
    <mergeCell ref="C25:E25"/>
    <mergeCell ref="H25:J25"/>
    <mergeCell ref="M25:N25"/>
    <mergeCell ref="O25:P25"/>
    <mergeCell ref="Q25:R25"/>
    <mergeCell ref="C23:E23"/>
    <mergeCell ref="H23:J23"/>
    <mergeCell ref="K23:L23"/>
    <mergeCell ref="O23:P23"/>
    <mergeCell ref="Q23:R23"/>
    <mergeCell ref="T23:U23"/>
    <mergeCell ref="C21:E21"/>
    <mergeCell ref="H21:J21"/>
    <mergeCell ref="O21:P21"/>
    <mergeCell ref="T21:U21"/>
    <mergeCell ref="C22:E22"/>
    <mergeCell ref="H22:J22"/>
    <mergeCell ref="O22:P22"/>
    <mergeCell ref="T22:U22"/>
    <mergeCell ref="A20:B20"/>
    <mergeCell ref="C19:E19"/>
    <mergeCell ref="H19:J19"/>
    <mergeCell ref="M19:N19"/>
    <mergeCell ref="O19:P19"/>
    <mergeCell ref="Q19:R19"/>
    <mergeCell ref="T19:U19"/>
    <mergeCell ref="C18:E18"/>
    <mergeCell ref="H18:J18"/>
    <mergeCell ref="M18:N18"/>
    <mergeCell ref="O18:P18"/>
    <mergeCell ref="Q18:R18"/>
    <mergeCell ref="T18:U18"/>
    <mergeCell ref="C17:E17"/>
    <mergeCell ref="H17:J17"/>
    <mergeCell ref="M17:N17"/>
    <mergeCell ref="O17:P17"/>
    <mergeCell ref="Q17:R17"/>
    <mergeCell ref="T17:U17"/>
    <mergeCell ref="C15:E15"/>
    <mergeCell ref="H15:J15"/>
    <mergeCell ref="O15:P15"/>
    <mergeCell ref="Q15:R15"/>
    <mergeCell ref="T15:U15"/>
    <mergeCell ref="C16:E16"/>
    <mergeCell ref="H16:J16"/>
    <mergeCell ref="O16:P16"/>
    <mergeCell ref="Q16:R16"/>
    <mergeCell ref="T16:U16"/>
    <mergeCell ref="C13:E13"/>
    <mergeCell ref="H13:J13"/>
    <mergeCell ref="O13:P13"/>
    <mergeCell ref="Q13:R13"/>
    <mergeCell ref="T13:U13"/>
    <mergeCell ref="C14:E14"/>
    <mergeCell ref="H14:J14"/>
    <mergeCell ref="O14:P14"/>
    <mergeCell ref="Q14:R14"/>
    <mergeCell ref="T14:U14"/>
    <mergeCell ref="C11:E11"/>
    <mergeCell ref="H11:J11"/>
    <mergeCell ref="O11:P11"/>
    <mergeCell ref="Q11:R11"/>
    <mergeCell ref="T11:U11"/>
    <mergeCell ref="C12:E12"/>
    <mergeCell ref="H12:J12"/>
    <mergeCell ref="O12:P12"/>
    <mergeCell ref="Q12:R12"/>
    <mergeCell ref="T12:U12"/>
    <mergeCell ref="C9:E9"/>
    <mergeCell ref="H9:J9"/>
    <mergeCell ref="O9:P9"/>
    <mergeCell ref="Q9:R9"/>
    <mergeCell ref="T9:U9"/>
    <mergeCell ref="C10:E10"/>
    <mergeCell ref="H10:J10"/>
    <mergeCell ref="O10:P10"/>
    <mergeCell ref="Q10:R10"/>
    <mergeCell ref="T10:U10"/>
    <mergeCell ref="Q7:R7"/>
    <mergeCell ref="T7:U7"/>
    <mergeCell ref="A8:B8"/>
    <mergeCell ref="A7:B7"/>
    <mergeCell ref="C7:E7"/>
    <mergeCell ref="H7:J7"/>
    <mergeCell ref="K7:L7"/>
    <mergeCell ref="M7:N7"/>
    <mergeCell ref="O7:P7"/>
    <mergeCell ref="Q5:R6"/>
    <mergeCell ref="S5:U5"/>
    <mergeCell ref="V5:V6"/>
    <mergeCell ref="K6:L6"/>
    <mergeCell ref="M6:N6"/>
    <mergeCell ref="O6:P6"/>
    <mergeCell ref="T6:U6"/>
    <mergeCell ref="A1:V1"/>
    <mergeCell ref="A2:V2"/>
    <mergeCell ref="A3:V3"/>
    <mergeCell ref="A4:B4"/>
    <mergeCell ref="A5:B6"/>
    <mergeCell ref="C5:E6"/>
    <mergeCell ref="F5:F6"/>
    <mergeCell ref="G5:G6"/>
    <mergeCell ref="H5:J6"/>
    <mergeCell ref="K5:P5"/>
  </mergeCells>
  <printOptions horizontalCentered="1"/>
  <pageMargins left="0.70866141732283472" right="0.70866141732283472" top="1.0629921259842521" bottom="0.75" header="0.31496062992125984" footer="0.31496062992125984"/>
  <pageSetup paperSize="9" scale="7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A4" sqref="A4:M4"/>
    </sheetView>
  </sheetViews>
  <sheetFormatPr defaultRowHeight="14.4"/>
  <sheetData>
    <row r="1" spans="1:13">
      <c r="A1" s="469" t="s">
        <v>428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</row>
    <row r="2" spans="1:13">
      <c r="A2" s="469" t="s">
        <v>429</v>
      </c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</row>
    <row r="3" spans="1:13">
      <c r="A3" s="469" t="s">
        <v>430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</row>
    <row r="4" spans="1:13">
      <c r="A4" s="469"/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</row>
    <row r="5" spans="1:13" ht="33" customHeight="1">
      <c r="A5" s="470" t="s">
        <v>417</v>
      </c>
      <c r="B5" s="470" t="s">
        <v>418</v>
      </c>
      <c r="C5" s="467" t="s">
        <v>419</v>
      </c>
      <c r="D5" s="470" t="s">
        <v>420</v>
      </c>
      <c r="E5" s="465" t="s">
        <v>421</v>
      </c>
      <c r="F5" s="472"/>
      <c r="G5" s="472"/>
      <c r="H5" s="466"/>
      <c r="I5" s="465" t="s">
        <v>241</v>
      </c>
      <c r="J5" s="466"/>
      <c r="K5" s="465" t="s">
        <v>425</v>
      </c>
      <c r="L5" s="466"/>
      <c r="M5" s="467" t="s">
        <v>427</v>
      </c>
    </row>
    <row r="6" spans="1:13" ht="41.4" customHeight="1">
      <c r="A6" s="471"/>
      <c r="B6" s="471"/>
      <c r="C6" s="468"/>
      <c r="D6" s="471"/>
      <c r="E6" s="202" t="s">
        <v>422</v>
      </c>
      <c r="F6" s="202" t="s">
        <v>423</v>
      </c>
      <c r="G6" s="202" t="s">
        <v>424</v>
      </c>
      <c r="H6" s="202" t="s">
        <v>426</v>
      </c>
      <c r="I6" s="202" t="s">
        <v>422</v>
      </c>
      <c r="J6" s="202" t="s">
        <v>423</v>
      </c>
      <c r="K6" s="202" t="s">
        <v>424</v>
      </c>
      <c r="L6" s="202" t="s">
        <v>426</v>
      </c>
      <c r="M6" s="468"/>
    </row>
    <row r="7" spans="1:13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</row>
    <row r="8" spans="1:13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  <c r="M8" s="201"/>
    </row>
    <row r="9" spans="1:13">
      <c r="A9" s="201"/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1"/>
    </row>
    <row r="10" spans="1:13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</row>
    <row r="11" spans="1:13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</row>
    <row r="12" spans="1:13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</row>
    <row r="13" spans="1:13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  <c r="M13" s="201"/>
    </row>
    <row r="14" spans="1:13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</row>
    <row r="15" spans="1:13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</row>
    <row r="16" spans="1:13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  <c r="M16" s="201"/>
    </row>
    <row r="17" spans="1:13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  <c r="M17" s="201"/>
    </row>
    <row r="18" spans="1:13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  <c r="M18" s="201"/>
    </row>
    <row r="19" spans="1:13">
      <c r="A19" s="201"/>
      <c r="B19" s="201"/>
      <c r="C19" s="201"/>
      <c r="D19" s="201"/>
      <c r="E19" s="201"/>
      <c r="F19" s="201"/>
      <c r="G19" s="201"/>
      <c r="H19" s="201"/>
      <c r="I19" s="201"/>
      <c r="J19" s="201"/>
      <c r="K19" s="201"/>
      <c r="L19" s="201"/>
      <c r="M19" s="201"/>
    </row>
    <row r="20" spans="1:13">
      <c r="A20" s="201"/>
      <c r="B20" s="201"/>
      <c r="C20" s="201"/>
      <c r="D20" s="201"/>
      <c r="E20" s="201"/>
      <c r="F20" s="201"/>
      <c r="G20" s="201"/>
      <c r="H20" s="201"/>
      <c r="I20" s="201"/>
      <c r="J20" s="201"/>
      <c r="K20" s="201"/>
      <c r="L20" s="201"/>
      <c r="M20" s="201"/>
    </row>
    <row r="21" spans="1:13">
      <c r="A21" s="201"/>
      <c r="B21" s="201"/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</row>
  </sheetData>
  <mergeCells count="12">
    <mergeCell ref="K5:L5"/>
    <mergeCell ref="M5:M6"/>
    <mergeCell ref="A1:M1"/>
    <mergeCell ref="A3:M3"/>
    <mergeCell ref="A4:M4"/>
    <mergeCell ref="A2:M2"/>
    <mergeCell ref="A5:A6"/>
    <mergeCell ref="B5:B6"/>
    <mergeCell ref="C5:C6"/>
    <mergeCell ref="D5:D6"/>
    <mergeCell ref="E5:H5"/>
    <mergeCell ref="I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A4" sqref="A4:L4"/>
    </sheetView>
  </sheetViews>
  <sheetFormatPr defaultRowHeight="14.4"/>
  <cols>
    <col min="2" max="2" width="29.109375" customWidth="1"/>
    <col min="4" max="4" width="12.109375" customWidth="1"/>
    <col min="6" max="6" width="12.21875" customWidth="1"/>
    <col min="7" max="7" width="41.21875" customWidth="1"/>
    <col min="9" max="9" width="12.33203125" customWidth="1"/>
    <col min="11" max="11" width="13.21875" customWidth="1"/>
  </cols>
  <sheetData>
    <row r="1" spans="1:12">
      <c r="A1" s="469" t="s">
        <v>439</v>
      </c>
      <c r="B1" s="469"/>
      <c r="C1" s="469"/>
      <c r="D1" s="469"/>
      <c r="E1" s="469"/>
      <c r="F1" s="469"/>
      <c r="G1" s="469"/>
      <c r="H1" s="469"/>
      <c r="I1" s="469"/>
      <c r="J1" s="469"/>
      <c r="K1" s="469"/>
      <c r="L1" s="469"/>
    </row>
    <row r="2" spans="1:12">
      <c r="A2" s="469" t="s">
        <v>440</v>
      </c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</row>
    <row r="3" spans="1:12">
      <c r="A3" s="469" t="s">
        <v>441</v>
      </c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</row>
    <row r="4" spans="1:12">
      <c r="A4" s="469"/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</row>
    <row r="5" spans="1:12" ht="36.6" customHeight="1">
      <c r="A5" s="473" t="s">
        <v>417</v>
      </c>
      <c r="B5" s="475" t="s">
        <v>431</v>
      </c>
      <c r="C5" s="476"/>
      <c r="D5" s="476"/>
      <c r="E5" s="476"/>
      <c r="F5" s="477"/>
      <c r="G5" s="475" t="s">
        <v>431</v>
      </c>
      <c r="H5" s="476"/>
      <c r="I5" s="476"/>
      <c r="J5" s="476"/>
      <c r="K5" s="477"/>
      <c r="L5" s="478" t="s">
        <v>438</v>
      </c>
    </row>
    <row r="6" spans="1:12" ht="62.4" customHeight="1">
      <c r="A6" s="474"/>
      <c r="B6" s="203" t="s">
        <v>432</v>
      </c>
      <c r="C6" s="203" t="s">
        <v>433</v>
      </c>
      <c r="D6" s="204" t="s">
        <v>435</v>
      </c>
      <c r="E6" s="204" t="s">
        <v>434</v>
      </c>
      <c r="F6" s="204" t="s">
        <v>436</v>
      </c>
      <c r="G6" s="204" t="s">
        <v>432</v>
      </c>
      <c r="H6" s="203" t="s">
        <v>433</v>
      </c>
      <c r="I6" s="204" t="s">
        <v>435</v>
      </c>
      <c r="J6" s="204" t="s">
        <v>434</v>
      </c>
      <c r="K6" s="204" t="s">
        <v>437</v>
      </c>
      <c r="L6" s="479"/>
    </row>
    <row r="7" spans="1:12">
      <c r="A7" s="201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</row>
    <row r="8" spans="1:12">
      <c r="A8" s="201"/>
      <c r="B8" s="201"/>
      <c r="C8" s="201"/>
      <c r="D8" s="201"/>
      <c r="E8" s="201"/>
      <c r="F8" s="201"/>
      <c r="G8" s="201"/>
      <c r="H8" s="201"/>
      <c r="I8" s="201"/>
      <c r="J8" s="201"/>
      <c r="K8" s="201"/>
      <c r="L8" s="201"/>
    </row>
    <row r="9" spans="1:12">
      <c r="A9" s="201"/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</row>
    <row r="10" spans="1:12">
      <c r="A10" s="201"/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</row>
    <row r="11" spans="1:12">
      <c r="A11" s="201"/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</row>
    <row r="12" spans="1:12">
      <c r="A12" s="201"/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</row>
    <row r="13" spans="1:12">
      <c r="A13" s="201"/>
      <c r="B13" s="201"/>
      <c r="C13" s="201"/>
      <c r="D13" s="201"/>
      <c r="E13" s="201"/>
      <c r="F13" s="201"/>
      <c r="G13" s="201"/>
      <c r="H13" s="201"/>
      <c r="I13" s="201"/>
      <c r="J13" s="201"/>
      <c r="K13" s="201"/>
      <c r="L13" s="201"/>
    </row>
    <row r="14" spans="1:12">
      <c r="A14" s="201"/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</row>
    <row r="15" spans="1:12">
      <c r="A15" s="201"/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</row>
    <row r="16" spans="1:12">
      <c r="A16" s="201"/>
      <c r="B16" s="201"/>
      <c r="C16" s="201"/>
      <c r="D16" s="201"/>
      <c r="E16" s="201"/>
      <c r="F16" s="201"/>
      <c r="G16" s="201"/>
      <c r="H16" s="201"/>
      <c r="I16" s="201"/>
      <c r="J16" s="201"/>
      <c r="K16" s="201"/>
      <c r="L16" s="201"/>
    </row>
    <row r="17" spans="1:12">
      <c r="A17" s="201"/>
      <c r="B17" s="201"/>
      <c r="C17" s="201"/>
      <c r="D17" s="201"/>
      <c r="E17" s="201"/>
      <c r="F17" s="201"/>
      <c r="G17" s="201"/>
      <c r="H17" s="201"/>
      <c r="I17" s="201"/>
      <c r="J17" s="201"/>
      <c r="K17" s="201"/>
      <c r="L17" s="201"/>
    </row>
    <row r="18" spans="1:12">
      <c r="A18" s="201"/>
      <c r="B18" s="201"/>
      <c r="C18" s="201"/>
      <c r="D18" s="201"/>
      <c r="E18" s="201"/>
      <c r="F18" s="201"/>
      <c r="G18" s="201"/>
      <c r="H18" s="201"/>
      <c r="I18" s="201"/>
      <c r="J18" s="201"/>
      <c r="K18" s="201"/>
      <c r="L18" s="201"/>
    </row>
  </sheetData>
  <mergeCells count="8">
    <mergeCell ref="A5:A6"/>
    <mergeCell ref="B5:F5"/>
    <mergeCell ref="G5:K5"/>
    <mergeCell ref="L5:L6"/>
    <mergeCell ref="A1:L1"/>
    <mergeCell ref="A2:L2"/>
    <mergeCell ref="A3:L3"/>
    <mergeCell ref="A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T-C 33</vt:lpstr>
      <vt:lpstr>Sheet1</vt:lpstr>
      <vt:lpstr>T.c.32</vt:lpstr>
      <vt:lpstr>T- C.29</vt:lpstr>
      <vt:lpstr>T-30</vt:lpstr>
      <vt:lpstr>T-C.31</vt:lpstr>
      <vt:lpstr>T.c.32!Print_Area</vt:lpstr>
      <vt:lpstr>'T-C 33'!Print_Area</vt:lpstr>
      <vt:lpstr>'T-C 33'!Print_Titles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2017-06-13T05:41:53Z</cp:lastPrinted>
  <dcterms:created xsi:type="dcterms:W3CDTF">2017-05-23T12:10:43Z</dcterms:created>
  <dcterms:modified xsi:type="dcterms:W3CDTF">2018-01-25T09:05:17Z</dcterms:modified>
</cp:coreProperties>
</file>